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725" tabRatio="602" firstSheet="2" activeTab="2"/>
  </bookViews>
  <sheets>
    <sheet name="PF'Kopertina" sheetId="1" r:id="rId1"/>
    <sheet name="F1'Pozicioni Financiar" sheetId="2" r:id="rId2"/>
    <sheet name="F2'Performanca Financiare" sheetId="3" r:id="rId3"/>
    <sheet name="E3'Cash'Flow" sheetId="4" r:id="rId4"/>
    <sheet name="F4'Fondet Neto" sheetId="5" r:id="rId5"/>
    <sheet name="F5'shenime Shpjeguse" sheetId="6" r:id="rId6"/>
    <sheet name="F6'Investimet" sheetId="7" r:id="rId7"/>
    <sheet name="F'7'AAGJ" sheetId="8" r:id="rId8"/>
    <sheet name="F'8'Punonjsit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<sst xmlns="http://schemas.openxmlformats.org/spreadsheetml/2006/main" count="973" uniqueCount="770">
  <si>
    <t xml:space="preserve">Teprica </t>
  </si>
  <si>
    <t>Nr</t>
  </si>
  <si>
    <t>Spec.arsim te larte</t>
  </si>
  <si>
    <t>Akreditiva dhe paradhenie</t>
  </si>
  <si>
    <t>401-408</t>
  </si>
  <si>
    <t xml:space="preserve">E M E R T I M I </t>
  </si>
  <si>
    <t>Gjendje ne</t>
  </si>
  <si>
    <t>ushtrimit</t>
  </si>
  <si>
    <t>tjera</t>
  </si>
  <si>
    <t>Gjithe</t>
  </si>
  <si>
    <t>Larguar</t>
  </si>
  <si>
    <t>( 1+2+3+4+5)</t>
  </si>
  <si>
    <t xml:space="preserve">Punetore </t>
  </si>
  <si>
    <t>Kollona 5 permban : Pagen baze per punen e kryer, shtesat e pages per vjetersi ne pune, per veshtiresi, funksion ,grada shkencore  etj.</t>
  </si>
  <si>
    <t>Kollona 6 permban : Shperblimet suplementare per rezultate te mira ne pune e tjera.</t>
  </si>
  <si>
    <t>Kollona 7 permban : Ndihmat qe jepen me raste fatkeqesish, lindje e tjera.</t>
  </si>
  <si>
    <t>Sigurime Shoqerore</t>
  </si>
  <si>
    <t>gjithesej</t>
  </si>
  <si>
    <t>ntare</t>
  </si>
  <si>
    <t>Ndihma</t>
  </si>
  <si>
    <t>shoqerore</t>
  </si>
  <si>
    <t>te menje-</t>
  </si>
  <si>
    <t>hershme</t>
  </si>
  <si>
    <t>Kontributi</t>
  </si>
  <si>
    <t>sig.shoq.</t>
  </si>
  <si>
    <t xml:space="preserve">dhe </t>
  </si>
  <si>
    <t>FONDI I PAGAVE  DHE KONTRIBUTET</t>
  </si>
  <si>
    <t xml:space="preserve">vjetor </t>
  </si>
  <si>
    <t xml:space="preserve">Fondi </t>
  </si>
  <si>
    <t>Numri</t>
  </si>
  <si>
    <t xml:space="preserve">K A T E G O R I T E </t>
  </si>
  <si>
    <t>Shperblime</t>
  </si>
  <si>
    <t>supleme-</t>
  </si>
  <si>
    <t>Nr.i punonjseve gjithesej</t>
  </si>
  <si>
    <t xml:space="preserve">D r e j t u e s </t>
  </si>
  <si>
    <t xml:space="preserve">T e k n i k e </t>
  </si>
  <si>
    <t>Nepunes te thjeshte</t>
  </si>
  <si>
    <t>SHPJEGIME :</t>
  </si>
  <si>
    <t>Numri mesatar vjetor eshte shuma e mesatareve mujore pjestuar me 12.</t>
  </si>
  <si>
    <t>a</t>
  </si>
  <si>
    <t>b</t>
  </si>
  <si>
    <t>c</t>
  </si>
  <si>
    <t>rresh</t>
  </si>
  <si>
    <t>Debitore te ndryshem</t>
  </si>
  <si>
    <t>sej</t>
  </si>
  <si>
    <t>EMERTIMI</t>
  </si>
  <si>
    <t>Debi</t>
  </si>
  <si>
    <t>Kredi</t>
  </si>
  <si>
    <t>d</t>
  </si>
  <si>
    <t>e</t>
  </si>
  <si>
    <t>f</t>
  </si>
  <si>
    <t xml:space="preserve">PERIUDHA NGA </t>
  </si>
  <si>
    <t xml:space="preserve">DERI ME </t>
  </si>
  <si>
    <t>DATAE MBYLLJES</t>
  </si>
  <si>
    <t xml:space="preserve">MIRATUAR NGA </t>
  </si>
  <si>
    <t>Rruge,rrjete,vepra ujore</t>
  </si>
  <si>
    <t>Mjete transporti</t>
  </si>
  <si>
    <t>Kafshe pune e prodhimi</t>
  </si>
  <si>
    <t>B</t>
  </si>
  <si>
    <t>Mallra</t>
  </si>
  <si>
    <t>Kliente e llogari te ngjashme</t>
  </si>
  <si>
    <t>Vlera te tjera</t>
  </si>
  <si>
    <t>Diferenca konvertimi aktive</t>
  </si>
  <si>
    <t>A</t>
  </si>
  <si>
    <t>Furnitore e llogari te lidhura me to</t>
  </si>
  <si>
    <t>I</t>
  </si>
  <si>
    <t>Ushtrimi</t>
  </si>
  <si>
    <t>Mbyllur</t>
  </si>
  <si>
    <t>Paraardhes</t>
  </si>
  <si>
    <t>Nr.</t>
  </si>
  <si>
    <t>ti</t>
  </si>
  <si>
    <t>Caktime</t>
  </si>
  <si>
    <t>Grante brendsh. kapitale per pjesm. ne invest. ne te trete</t>
  </si>
  <si>
    <t>Grante te huaja kapitale per pjesm. ne invest. ne te trete</t>
  </si>
  <si>
    <t>Materiale</t>
  </si>
  <si>
    <t>Shuma te parashikuara per aktivet financiare</t>
  </si>
  <si>
    <t>me pagese</t>
  </si>
  <si>
    <t>Shitje</t>
  </si>
  <si>
    <t>Nx.jasht</t>
  </si>
  <si>
    <t xml:space="preserve">Gjendja </t>
  </si>
  <si>
    <t>mbyllje te</t>
  </si>
  <si>
    <t>perdor.</t>
  </si>
  <si>
    <t>Inventar ekonomik</t>
  </si>
  <si>
    <t>T O T A L I ( I + II )</t>
  </si>
  <si>
    <t>ushtrimor</t>
  </si>
  <si>
    <t>mesatar</t>
  </si>
  <si>
    <t>punonjesve</t>
  </si>
  <si>
    <t>gjithsej</t>
  </si>
  <si>
    <t>NUMRI I PUNONJSEVE</t>
  </si>
  <si>
    <t>Ndryshuar gjate vitit</t>
  </si>
  <si>
    <t>Pranuar</t>
  </si>
  <si>
    <t>te</t>
  </si>
  <si>
    <t>rinj</t>
  </si>
  <si>
    <t>Gjendje</t>
  </si>
  <si>
    <t>fund</t>
  </si>
  <si>
    <t>te vitit</t>
  </si>
  <si>
    <t>pagave</t>
  </si>
  <si>
    <t>Nga qeveri te huaja</t>
  </si>
  <si>
    <t>Nga institucione nderkombetare</t>
  </si>
  <si>
    <t>Caktim fondi per investime nga rezultati I vitit</t>
  </si>
  <si>
    <t>Te ardhura nga Shitja e aktiveve te qendrueshme</t>
  </si>
  <si>
    <t>Tatimi</t>
  </si>
  <si>
    <t>mbi</t>
  </si>
  <si>
    <t>ardhurat</t>
  </si>
  <si>
    <t>Kollona 8 permban : Kontributin e sigurimeve shoqerore qe derdhet nga punedhenesi dhe punemarresi ne llogarine e sigurimeve shoqerore.</t>
  </si>
  <si>
    <t>shendete-</t>
  </si>
  <si>
    <t>sore</t>
  </si>
  <si>
    <t>Kollona 9 permban : Shperblimet e ndryshme qe institucioni mund tu jape punonjesve te vet.</t>
  </si>
  <si>
    <t>Nr.mesatar i punonjsve (mujor) llogaritet duke vene ne raport shumen e numrit te punonjsve per te gjitha ditet e muajit me ditet kalendarike te muajit.</t>
  </si>
  <si>
    <t>Rezerva shtetrore</t>
  </si>
  <si>
    <t>Produkte</t>
  </si>
  <si>
    <t>Institucione te tjera publike</t>
  </si>
  <si>
    <t>Pjesmarrje ne kapitalin e vet</t>
  </si>
  <si>
    <t>Reshti</t>
  </si>
  <si>
    <t xml:space="preserve">         NE   / LEKE </t>
  </si>
  <si>
    <t>NE  / LEKE</t>
  </si>
  <si>
    <t>NE / LEKE</t>
  </si>
  <si>
    <t>NE   / LEKE</t>
  </si>
  <si>
    <t>Levizje</t>
  </si>
  <si>
    <t>brenda</t>
  </si>
  <si>
    <t>aktiveve</t>
  </si>
  <si>
    <t xml:space="preserve">Blerje e </t>
  </si>
  <si>
    <t>krijuar</t>
  </si>
  <si>
    <t>Shtesa pa pagese</t>
  </si>
  <si>
    <t>Jashte</t>
  </si>
  <si>
    <t>sistemit</t>
  </si>
  <si>
    <t>Brenda</t>
  </si>
  <si>
    <t xml:space="preserve">Pakesime </t>
  </si>
  <si>
    <t>Tjera</t>
  </si>
  <si>
    <t>Subvecione te tjera</t>
  </si>
  <si>
    <t>Prime te emisionit dhe rimbursimit te huave</t>
  </si>
  <si>
    <t>Koncesione, patenta,licenca e tjera ngjashme</t>
  </si>
  <si>
    <t>Instalime teknike,makineri,paisje,vegla pune</t>
  </si>
  <si>
    <t>Interesa per bono thesarit dhe kredi direkte</t>
  </si>
  <si>
    <t>Interesa per huamarrje te tj. Brendshme</t>
  </si>
  <si>
    <t>Shpenz.nga kembimet valutore</t>
  </si>
  <si>
    <t>Interesa per huamarrje nga Qeveri.te Huaja</t>
  </si>
  <si>
    <t>Interesa per financime nga Institucionet.nderkomb</t>
  </si>
  <si>
    <t xml:space="preserve">Interesa per huamarrje te tjera jashtme </t>
  </si>
  <si>
    <t>Transaksionet e vitit</t>
  </si>
  <si>
    <t>ne Fund</t>
  </si>
  <si>
    <t>Grante te huaja ne natyre</t>
  </si>
  <si>
    <t>Studime dhe kerkime</t>
  </si>
  <si>
    <t>Toka,troje,Terene</t>
  </si>
  <si>
    <t>Pyje,Kullota Plantacione</t>
  </si>
  <si>
    <t>Ndertime e Konstruksione</t>
  </si>
  <si>
    <t>Diferenca nga cmimet e magazinimit</t>
  </si>
  <si>
    <t>VITI</t>
  </si>
  <si>
    <t>USHTRIMOR</t>
  </si>
  <si>
    <t>I MEPARSHEM</t>
  </si>
  <si>
    <t>Subvecione per diference cmimi</t>
  </si>
  <si>
    <t>Subvecione per te nxitur punesimin</t>
  </si>
  <si>
    <t>Subvecione per te mbuluar humbjet</t>
  </si>
  <si>
    <t>Subvecione per sipermarrjet individuale</t>
  </si>
  <si>
    <t>Transferime korente tek nivele tjera te Qeverise</t>
  </si>
  <si>
    <t>Transferime korente tek institucione qeveritare te ndryshme</t>
  </si>
  <si>
    <t>Transferime korente tek Sigurimet Shoqerore e Shendetsore</t>
  </si>
  <si>
    <t>Transferime korente tek Organizatat jo fitimprurse</t>
  </si>
  <si>
    <t>Transferime Per Organizatat Nderkombetare</t>
  </si>
  <si>
    <t>Transferime Per Qeverite e Huaja</t>
  </si>
  <si>
    <t>Transferime Per institucionet jo fitimprurese te huaja</t>
  </si>
  <si>
    <t>Transferime Te tjera korrente me jashte shtetit</t>
  </si>
  <si>
    <t>Transferta Te paguara nga ISSH e ISKSH</t>
  </si>
  <si>
    <t>Transferta Paguara nga Inst.Tjera e Org.Pusht.Vendor</t>
  </si>
  <si>
    <t>Shuma te parashikuara te shfrytezimit</t>
  </si>
  <si>
    <t>Interesa Letra tjera vlere Qeverise</t>
  </si>
  <si>
    <t>- Sheno me "x"</t>
  </si>
  <si>
    <t>PO</t>
  </si>
  <si>
    <t>JO</t>
  </si>
  <si>
    <t>PYETESOR DHE SHENIME SHPJEGUESE</t>
  </si>
  <si>
    <t>Teprica</t>
  </si>
  <si>
    <t>Punonjes te perkohshem</t>
  </si>
  <si>
    <t>Kollona 10 permban : Kontributin e derdhur nga punemarresi per tatimin mbi te ardhurat</t>
  </si>
  <si>
    <t xml:space="preserve">Fonde rezerve </t>
  </si>
  <si>
    <t>II</t>
  </si>
  <si>
    <t>Huadhenie dhe nenhuadhenie</t>
  </si>
  <si>
    <t>NIPT - i</t>
  </si>
  <si>
    <t>ME DATE</t>
  </si>
  <si>
    <t>PASQYRAT  FINANCIARE I NDIVIDUALE  PARAQITEN NE :</t>
  </si>
  <si>
    <t>- DEGEN E THESARIT TE RRETHIT</t>
  </si>
  <si>
    <t>- ORGANIN QENDROR TE VARTESISE</t>
  </si>
  <si>
    <t>- DEGEN E STATISTIKES TE RRETHIT</t>
  </si>
  <si>
    <t>PASQYRAT  FINANCIARE VJETORE U PERGATITEN NGA  :</t>
  </si>
  <si>
    <t xml:space="preserve">    </t>
  </si>
  <si>
    <t>NJESIA EKONOMIKE</t>
  </si>
  <si>
    <t>MINISTRIA/INSTITUCIONI QENDROR</t>
  </si>
  <si>
    <t>Kodi I Ministrise/Institucionit Qendror</t>
  </si>
  <si>
    <t>Z/Znj</t>
  </si>
  <si>
    <t>KODI I Njesise Ekonomike</t>
  </si>
  <si>
    <t>PASQYRA E POZICIONIT FINANCIAR</t>
  </si>
  <si>
    <t>Referenca e</t>
  </si>
  <si>
    <t>Logarive</t>
  </si>
  <si>
    <t xml:space="preserve">A K T I V E T </t>
  </si>
  <si>
    <t>I.Aktivet Afat shkurtra</t>
  </si>
  <si>
    <t>1.Mjete monetare dhe ekujvalent  te tyre</t>
  </si>
  <si>
    <t>Mjrete monetare ne Arke</t>
  </si>
  <si>
    <t>Mjrete monetare ne Banke</t>
  </si>
  <si>
    <t>512,56</t>
  </si>
  <si>
    <t>Disponibilitete ne Thesar</t>
  </si>
  <si>
    <t>Letra me vlere</t>
  </si>
  <si>
    <t>Provigjone zhvlersimi letra me vlere (-)</t>
  </si>
  <si>
    <t>2.Gjendje Inventari qarkullues</t>
  </si>
  <si>
    <t>Inventar I imet</t>
  </si>
  <si>
    <t>Prodhim nre proces</t>
  </si>
  <si>
    <t>Kafshe ne rritje e majmeri</t>
  </si>
  <si>
    <t>Gjendje te pa mbritura,ose prane te treteve</t>
  </si>
  <si>
    <t>Provigjone  perzhvlersimin  e inventarit (-)</t>
  </si>
  <si>
    <t>3.Llogari te Arketushme</t>
  </si>
  <si>
    <t>Personeli, paradhenie, deficite, gjoba</t>
  </si>
  <si>
    <t>Tatim e  Taksa</t>
  </si>
  <si>
    <t xml:space="preserve">Tatime, mbledhur  per llogari pushtetit lokal </t>
  </si>
  <si>
    <t>Fatkeqsi natyrore qe mbulohen nga shteti</t>
  </si>
  <si>
    <t>Sigurime Shendetsore</t>
  </si>
  <si>
    <t>437,438,</t>
  </si>
  <si>
    <t>Organizma te tjere shteterore</t>
  </si>
  <si>
    <t>Efekte per tu arketuar nga shitja e letrave me vlere</t>
  </si>
  <si>
    <t>Operacione me shtetin(Te drejta)</t>
  </si>
  <si>
    <t>Shuma te parashikuara per xhvleresim(-)</t>
  </si>
  <si>
    <t>Mardhenie midis institucioneve apo njesive  ekonomike</t>
  </si>
  <si>
    <t>Parapagime</t>
  </si>
  <si>
    <t>Shpenzime te periudhave te ardhshme</t>
  </si>
  <si>
    <t>Shpenzime per t'u shperndare ne disa ushtrime</t>
  </si>
  <si>
    <t>4.Te tjera aktive afatshkurtra</t>
  </si>
  <si>
    <t>II.Aktivet Afat gjata</t>
  </si>
  <si>
    <t>Toka, T,roje, Terene</t>
  </si>
  <si>
    <t xml:space="preserve">1.Aktive Afatgjata jo materiale </t>
  </si>
  <si>
    <t>Prime te emisionit dhe Rimbursimit te huave</t>
  </si>
  <si>
    <t>Koncesione,Patenta,Licenca e te ngjashme</t>
  </si>
  <si>
    <t>Pyje, Plantacione</t>
  </si>
  <si>
    <t>Rruge, rrjete, vepra ujore</t>
  </si>
  <si>
    <t>Ndertesa e Konstruksione</t>
  </si>
  <si>
    <t>Iinstalime teknike, makineri e paisje</t>
  </si>
  <si>
    <t>Mjete Transporti</t>
  </si>
  <si>
    <t>Rezerva Shteterore</t>
  </si>
  <si>
    <t>Caktime te Aktiveve Afatgjata</t>
  </si>
  <si>
    <t xml:space="preserve">2.Aktive Afatgjata materiale </t>
  </si>
  <si>
    <t>3.Aktive Afatgjata Financiare</t>
  </si>
  <si>
    <t>Huadhenie e Nenhuadhenie</t>
  </si>
  <si>
    <t>4.Investime</t>
  </si>
  <si>
    <t xml:space="preserve">Per Aktive Afatgjata jo materiale </t>
  </si>
  <si>
    <t xml:space="preserve">Per Aktive Afatgjata materiale </t>
  </si>
  <si>
    <t>I.Pasivet Afat shkurtra</t>
  </si>
  <si>
    <t>1. Llogari te Pagushme</t>
  </si>
  <si>
    <t>Detyrime ndaj shtetit per tatim taksa</t>
  </si>
  <si>
    <t>Detyrime, shteti fatkeqesi natyrore</t>
  </si>
  <si>
    <t>Det.per tu paguar per bl.letrave me vlere</t>
  </si>
  <si>
    <t>Kreditore  per mjete ne ruajtje</t>
  </si>
  <si>
    <t>Kreditore te ndryshem</t>
  </si>
  <si>
    <t>Operacione me shtetin( detyrime</t>
  </si>
  <si>
    <t>2.Te tjera pasive  afatshkurtra</t>
  </si>
  <si>
    <t>Kreditore, Parapagime</t>
  </si>
  <si>
    <t>Te ardhura per t'u regjistruar vitet pasardhese</t>
  </si>
  <si>
    <t>Diferenca konvertimi pasive</t>
  </si>
  <si>
    <t>Te ardhura per tu klasifikuar ose rregulluar</t>
  </si>
  <si>
    <t>Te ardhura te arketuara para nxjerrjes se ttitullit</t>
  </si>
  <si>
    <t>II.Pasivet Afat Gjata</t>
  </si>
  <si>
    <t xml:space="preserve">Llogari te pagushme </t>
  </si>
  <si>
    <t>Klase 4</t>
  </si>
  <si>
    <t>Huate Afat gjata</t>
  </si>
  <si>
    <t>Provigjonet afatgjata</t>
  </si>
  <si>
    <t>Te tjera</t>
  </si>
  <si>
    <t>16.17,18</t>
  </si>
  <si>
    <t>Klasa 4</t>
  </si>
  <si>
    <t>Hua Afat shkurtra</t>
  </si>
  <si>
    <t>16,17,18</t>
  </si>
  <si>
    <t>Huadhenes</t>
  </si>
  <si>
    <t>Llogari e pritjes te mardhenieve me thesarin</t>
  </si>
  <si>
    <t>Rezerva</t>
  </si>
  <si>
    <t xml:space="preserve">TE ARDHURAT </t>
  </si>
  <si>
    <t xml:space="preserve">1.Tatimi mbi te Ardhurat </t>
  </si>
  <si>
    <t>Tatim mbi te ardhurat personale</t>
  </si>
  <si>
    <t>Tatim mbi Fitimin</t>
  </si>
  <si>
    <t>Tatim mbi Biznesin e vogel</t>
  </si>
  <si>
    <t>Te tjera Tatime mbi te  ardhurat</t>
  </si>
  <si>
    <t>2.Tatimi mbi Pasurine</t>
  </si>
  <si>
    <t xml:space="preserve">Tatim mbi Pasurine e palujtshme </t>
  </si>
  <si>
    <t>Tatim mbi shitjen e pasurise se palujtshe</t>
  </si>
  <si>
    <t xml:space="preserve">Te tjera tatime mbi Pasurine </t>
  </si>
  <si>
    <t>3.Tatime mbi mallrat e sherbimet brenda vendit</t>
  </si>
  <si>
    <t>Tatim mbi vleren e shtuar(TVSH)</t>
  </si>
  <si>
    <t>Akciza</t>
  </si>
  <si>
    <t>Takse mbi sherbimet specifike</t>
  </si>
  <si>
    <t>Takse mbi perdorimin e mallrave dhe lejim veprimtarie</t>
  </si>
  <si>
    <t>Taksa vendore mbi perdorimin e mallrave e lejim veprimtarie</t>
  </si>
  <si>
    <t>4.Takse mbi tregtine  dhe transaksionet nderkombtare</t>
  </si>
  <si>
    <t>Takse doganore per mallrat e importit</t>
  </si>
  <si>
    <t>Takse doganore per mallrat e eksportit</t>
  </si>
  <si>
    <t>Tarife sherbimi doganor e kaliposte</t>
  </si>
  <si>
    <t>Te tjera taksa mbi tregtine e transaksionet nderkombtare</t>
  </si>
  <si>
    <t>5.Takse  e rruges</t>
  </si>
  <si>
    <t>6.Te tjera Tatime e Taksa kombtare</t>
  </si>
  <si>
    <t>7.Gjoba e Kamat vonesa</t>
  </si>
  <si>
    <t>I.TE ARDHURAT NGA TAKSAT E TATIMET</t>
  </si>
  <si>
    <t>II.KONTRIBUTE SIGURIME SHOQERORE E SHENDETESORE</t>
  </si>
  <si>
    <t>NGA TE PUNESUARIT</t>
  </si>
  <si>
    <t>NGA PUNEDHENESI</t>
  </si>
  <si>
    <t>NGA TE VETPUNESUARIT</t>
  </si>
  <si>
    <t>NGA FERMERET</t>
  </si>
  <si>
    <t>NGA SIGURIMET VULLNETARE</t>
  </si>
  <si>
    <t>KONTRIBUTE NGA BUXHETI PER SIGURIME SHOQERORE</t>
  </si>
  <si>
    <t>KONTRIBUTE NGA BUXHETI PER SIGURIME SHENDETESORE</t>
  </si>
  <si>
    <t>1.Nga ndermarrjet dhe pronesia</t>
  </si>
  <si>
    <t>Nga Ndermarrjet publike jo financiare</t>
  </si>
  <si>
    <t>Nga Ndermarrjet publike financiare</t>
  </si>
  <si>
    <t>Te tjera nga ndermarrjet dhe pronesia</t>
  </si>
  <si>
    <t>2.Sherbimet Administrative dhe te Ardhura Sekondare</t>
  </si>
  <si>
    <t>Tarifa administrative dhe rregullatore</t>
  </si>
  <si>
    <t xml:space="preserve">Te ardhura sekondare e pagesa sherbimesh </t>
  </si>
  <si>
    <t>Takse per veprime gjyqsore e noteriale</t>
  </si>
  <si>
    <t xml:space="preserve">Te ardhura nga shitja e mallrave e sherbimeve </t>
  </si>
  <si>
    <t>Te ardhura nga biletat</t>
  </si>
  <si>
    <t>Gjoba, kamatvonesa, sekuestrime e  zhdemtime</t>
  </si>
  <si>
    <t>Te ardhura nga   transferimi prones,Legalizimi i ndertimeve pa leje</t>
  </si>
  <si>
    <t>3.Te tjera te ardhura jo tatimore</t>
  </si>
  <si>
    <t>IV.TE ARDHURA FINANCIARE</t>
  </si>
  <si>
    <t>Nga interesat e huadhenies se brendshme</t>
  </si>
  <si>
    <t xml:space="preserve">Nga interesat e huadhenies se Huaj </t>
  </si>
  <si>
    <t>Nga interesat e depozitave</t>
  </si>
  <si>
    <t>Nga kembimet valutore</t>
  </si>
  <si>
    <t>V.GRANTE KORENTE</t>
  </si>
  <si>
    <t xml:space="preserve">1.Grant korent I Brendshem </t>
  </si>
  <si>
    <t>Nga Buxheti  per NJQP(Qendrore)</t>
  </si>
  <si>
    <t>Nga Buxheti  per NJQP(Vendore)</t>
  </si>
  <si>
    <t>Nga Buxheti  per mbulim deficiti(ISSH E ISKSH)</t>
  </si>
  <si>
    <t>Nga Buxheti  per pagesa te posacme te ISSH</t>
  </si>
  <si>
    <t>Pjesmarrje e institucioneve ne tatime nacionale</t>
  </si>
  <si>
    <t>Financim shtese per te ardhurat e krijuara brenda sistemit</t>
  </si>
  <si>
    <t xml:space="preserve">Financim I pritshe nga buxheti </t>
  </si>
  <si>
    <t>Sponsorizime te brendshme( nga te trete)</t>
  </si>
  <si>
    <t>Te tjera grante korente te brendshme</t>
  </si>
  <si>
    <t xml:space="preserve">2.Grant korent I Huaj </t>
  </si>
  <si>
    <t>Nga Qeveri te Huaja</t>
  </si>
  <si>
    <t>Nga Organizata Nderkombetare</t>
  </si>
  <si>
    <t>VI.TE ARDHURA TE TJERA</t>
  </si>
  <si>
    <t xml:space="preserve">Te ardhura nga investimet ne ekonomi </t>
  </si>
  <si>
    <t xml:space="preserve">Rimarrje Shumash te parashikuara per aktive afatshkurtra </t>
  </si>
  <si>
    <t>Rimarrje Shumash te parashikuara per aktive afatgjata</t>
  </si>
  <si>
    <t>Rimarrje Shumash per shpenzime te viteve ardhshme</t>
  </si>
  <si>
    <t xml:space="preserve">Terheqje nga seksioni I  investimeve </t>
  </si>
  <si>
    <t>SHPENZIMET</t>
  </si>
  <si>
    <t>Reference</t>
  </si>
  <si>
    <t>TEPRICA OSE DEFICITI I PERIUDHES</t>
  </si>
  <si>
    <t>(Rezultati I Veprimtarise se vititUshtrimor)</t>
  </si>
  <si>
    <t>Rezultatet  e mbartura</t>
  </si>
  <si>
    <t xml:space="preserve">I.PAGAT DHE PERFITIMET E PUNONJSEVE </t>
  </si>
  <si>
    <t xml:space="preserve">Paga, personel I perhershem </t>
  </si>
  <si>
    <t xml:space="preserve">Paga personel I Perkohshem </t>
  </si>
  <si>
    <t xml:space="preserve">Shpenzime te tjera per personelin </t>
  </si>
  <si>
    <t>Kontributi I Sigurimeve Shoqerore</t>
  </si>
  <si>
    <t>Kontributi I Sigurimeve Shendetesore</t>
  </si>
  <si>
    <t xml:space="preserve">Mallra dhe sherbime te tjera </t>
  </si>
  <si>
    <t>Materiale zyre e te pergjitheshme</t>
  </si>
  <si>
    <t>Materiale dhe sherbime speciale</t>
  </si>
  <si>
    <t>Sherbime nga te trete</t>
  </si>
  <si>
    <t>Shpenzime transporti</t>
  </si>
  <si>
    <t>Shpenzime udhetimi</t>
  </si>
  <si>
    <t>Shpenzime per mirembajtje te zakonshme</t>
  </si>
  <si>
    <t>Shpenzime per qeramarrje</t>
  </si>
  <si>
    <t>Shpenzime per detyrime per kompesime legale</t>
  </si>
  <si>
    <t>Shpenzime te lidhura me huamarrjen per hua</t>
  </si>
  <si>
    <t xml:space="preserve">Shpenzime te tjera operative </t>
  </si>
  <si>
    <t xml:space="preserve">II.KONTRIBUTE TE SIGURIMEVE </t>
  </si>
  <si>
    <t>III.BLERJE MALLRA E SHERBIME</t>
  </si>
  <si>
    <t>IV.SUBVECIONE</t>
  </si>
  <si>
    <t>V.TRANSFERIME KORENTE</t>
  </si>
  <si>
    <t xml:space="preserve">1.Transferime  korente  te brendshme </t>
  </si>
  <si>
    <t>2.Transferime  korente  me jashte</t>
  </si>
  <si>
    <t>3.Transferime  per Buxhetet familjare e Individe</t>
  </si>
  <si>
    <t xml:space="preserve">2.Shpenzime Financiare te jashtme </t>
  </si>
  <si>
    <t xml:space="preserve">1.Shpenzime Financiare te brendshme </t>
  </si>
  <si>
    <t xml:space="preserve">VI.SHPENZIME FINANCIARE </t>
  </si>
  <si>
    <t>VII.KUOTA AMORTIZIMI DHE SHUMA TE PARASHIKUARA</t>
  </si>
  <si>
    <t>Kuotat e amortizimit te AAGJ, te shfrytezimit</t>
  </si>
  <si>
    <t>Vlera  e mbetur e AAGJ,  te nxjerra jashte perdorimit e   te shitura</t>
  </si>
  <si>
    <t>VIII.NDRYSHIMI I GJENDJES SE INVENTARIT</t>
  </si>
  <si>
    <t>IX.SHPENZIME TE TJERA</t>
  </si>
  <si>
    <t xml:space="preserve">P E R S H K R I M I  I  OPERACIONEVE </t>
  </si>
  <si>
    <t>III</t>
  </si>
  <si>
    <t>IV</t>
  </si>
  <si>
    <t>V</t>
  </si>
  <si>
    <t>VI</t>
  </si>
  <si>
    <t xml:space="preserve">Periudha </t>
  </si>
  <si>
    <t>PERMBAJTJA</t>
  </si>
  <si>
    <t>Raportuse</t>
  </si>
  <si>
    <t>Paraardhese</t>
  </si>
  <si>
    <t>Interesi I paguar(-)</t>
  </si>
  <si>
    <t>Tatime te paguara(-)</t>
  </si>
  <si>
    <t>Dividente te paguar(-)</t>
  </si>
  <si>
    <t>(Sipas Metodes direkte)</t>
  </si>
  <si>
    <t xml:space="preserve">Arketime  e te hyra(Cash), gjate vitit ushtrimor </t>
  </si>
  <si>
    <t>Pagesa per Detyrime e Shpenzime korente</t>
  </si>
  <si>
    <t>Te Hyra nga Tatimet e Doganat tatimore e Doganore(+)</t>
  </si>
  <si>
    <t>Te hyra nga Kontributet e Sig. shoq. e shendets(+)</t>
  </si>
  <si>
    <t>Te hyra nga  ardhurat jotatimore (+)</t>
  </si>
  <si>
    <t>Te hyra, Sponsorizime nga te trete,(+)</t>
  </si>
  <si>
    <t>Te  hyra nga Mjetet ne ruajtje(+)</t>
  </si>
  <si>
    <t>Per detryrime e Shpenzime  nga vitet e kaluara(-)</t>
  </si>
  <si>
    <t>Per detryrime e Shpenzime  te viti ushtrimor(-)</t>
  </si>
  <si>
    <t>Pagesat per mjetet ne ruajtje(-)</t>
  </si>
  <si>
    <t>Te tjera te paguara ( - )</t>
  </si>
  <si>
    <t xml:space="preserve">Akordim Fonde Buxhetore per shpenzime  Kapitale (+) </t>
  </si>
  <si>
    <t>Te hyra,  nga kredi e huamarrje afatshkurter(+)</t>
  </si>
  <si>
    <t>Te hyra nga shitja e  Aktiveve Afatgjata (+)</t>
  </si>
  <si>
    <t>VEPRIMTARITE E SHFRYTEZIMIT</t>
  </si>
  <si>
    <t>VEPRIMTARITE E INVESTIMEVE</t>
  </si>
  <si>
    <t xml:space="preserve">Te hyra nga Kredi dhe e  huamarrje afatgjata(+) </t>
  </si>
  <si>
    <t>Te hyra nga interesat e huadhenies dhe nenhuadhenies(+)</t>
  </si>
  <si>
    <t>Pagesa per detryrime e Investime nga vitet e kaluara(-)</t>
  </si>
  <si>
    <t>Per detryrime e Investime   te viti ushtrimor(-)</t>
  </si>
  <si>
    <t>Huadhenie e Nenhuadhenie(-)</t>
  </si>
  <si>
    <t>Pjesmarrje ne kapitalin e vet(-)</t>
  </si>
  <si>
    <t>Derdhje e Transferime te te Ardhurave ne Buxhet(-)</t>
  </si>
  <si>
    <t>Levizje e brendshme e transferta te tjera(+-)</t>
  </si>
  <si>
    <t>Te  tjera, arketuar(+)</t>
  </si>
  <si>
    <t>TRANSFERTA E TE TJERA</t>
  </si>
  <si>
    <t xml:space="preserve">Rezerva </t>
  </si>
  <si>
    <t>e Mbartura</t>
  </si>
  <si>
    <t>Rezultatet</t>
  </si>
  <si>
    <t>e Ushtrimit</t>
  </si>
  <si>
    <t>Teprioce/Deficit</t>
  </si>
  <si>
    <t>GJITHESEJ</t>
  </si>
  <si>
    <t>Aktive/neto</t>
  </si>
  <si>
    <t>Fonde/ Neto</t>
  </si>
  <si>
    <t>Nga Shitjet e AAGJ(+)</t>
  </si>
  <si>
    <t>Nga Transfertat  e brendshme te AAGJ, Dhurata ne natyre, (+,- )</t>
  </si>
  <si>
    <t>Nga Rezultatet e mbartura(+,- )</t>
  </si>
  <si>
    <t>Vlera te AAGJ, te Caktuara ne perdorim(+.-)</t>
  </si>
  <si>
    <t>Nga Rezervat (+.-)</t>
  </si>
  <si>
    <t>Nga Fondet e veta te investimeve (+,-)</t>
  </si>
  <si>
    <t>Diferenca nga Rivleresimi I AAGJ(+,-)</t>
  </si>
  <si>
    <t>Shuma te parashikuiara per rreziqe e Zhvleresime(+,-)</t>
  </si>
  <si>
    <t>1014, 116</t>
  </si>
  <si>
    <t>Nga Rezultatet e vitit ushtrimor(+,-)</t>
  </si>
  <si>
    <t>Nga konsumi i AAGJ(-)</t>
  </si>
  <si>
    <t>1016, 1059</t>
  </si>
  <si>
    <t>Nga nxjerrjet jashteperdorimit  dhe demtimet(-)</t>
  </si>
  <si>
    <t>Nga grantet e brendshme kapitale(+)</t>
  </si>
  <si>
    <t>Nga grantet e Jashtme  kapitale(+)</t>
  </si>
  <si>
    <t>1016, 1069</t>
  </si>
  <si>
    <t xml:space="preserve">1.NGA BURIME TE BRENDSHME </t>
  </si>
  <si>
    <t xml:space="preserve">2.NGA BURIME TE JASHTME </t>
  </si>
  <si>
    <t>II.NDRYSHIMET NE AKTIVET/ FONDET NETO(1+2)</t>
  </si>
  <si>
    <t xml:space="preserve">Fonde baze </t>
  </si>
  <si>
    <t>dhe Grante</t>
  </si>
  <si>
    <t xml:space="preserve">Kapitale </t>
  </si>
  <si>
    <t>Fonde te</t>
  </si>
  <si>
    <t xml:space="preserve">Tjera </t>
  </si>
  <si>
    <t xml:space="preserve"> te veta</t>
  </si>
  <si>
    <t>Teprica(Fondi I akumuluar)/Deficiti I akumuluar</t>
  </si>
  <si>
    <t>III.TE ARDHURA JO TATIMORE</t>
  </si>
  <si>
    <t>Rezultati I Veprimtarise Ushtrimore</t>
  </si>
  <si>
    <t>Transferime ne buxhet  te Fondevete pa perdorura(-)</t>
  </si>
  <si>
    <t>Rritja /Renia neto e Mjeteve monetare</t>
  </si>
  <si>
    <t>Teprica ne fillim   te vitit ushtrimor</t>
  </si>
  <si>
    <t>TOTALI I FONDEVE TE VETA(I+II)</t>
  </si>
  <si>
    <t>INVESTIMET DHE BURIMET E FINANCIMIT</t>
  </si>
  <si>
    <t xml:space="preserve">Shpenzime per Aktive Afatgjata jo materiale </t>
  </si>
  <si>
    <t xml:space="preserve">Shpenzime per Aktive Afatgjata  materiale </t>
  </si>
  <si>
    <t>Shpenzime per Aktive Afatgjata  Financiare</t>
  </si>
  <si>
    <t>reshti</t>
  </si>
  <si>
    <t>Referenca  e</t>
  </si>
  <si>
    <t>Llogarive</t>
  </si>
  <si>
    <t>Pasqyre Anekse Statistikore</t>
  </si>
  <si>
    <t>25,26</t>
  </si>
  <si>
    <t>Kontribute te te treteveper investime</t>
  </si>
  <si>
    <t>Grante  kapitale nga   nivele te tjera</t>
  </si>
  <si>
    <t>Grante te brendeshme kapitale  ne natyre</t>
  </si>
  <si>
    <t xml:space="preserve">1.Grante te brendshme kapitale </t>
  </si>
  <si>
    <t>2.Grante te huaja Kapitale</t>
  </si>
  <si>
    <t>3.Grante kapitale per investime per te trete</t>
  </si>
  <si>
    <t>4.Fonde te tjera te veta.</t>
  </si>
  <si>
    <t>5.Rezultati I Mbartur</t>
  </si>
  <si>
    <t xml:space="preserve">6.Huamarrje </t>
  </si>
  <si>
    <t>Huamarrje e Brendshme</t>
  </si>
  <si>
    <t xml:space="preserve">Huamarrje e Huaj </t>
  </si>
  <si>
    <t>16,17</t>
  </si>
  <si>
    <t xml:space="preserve">ne Fillim </t>
  </si>
  <si>
    <t xml:space="preserve">te Vitit </t>
  </si>
  <si>
    <t xml:space="preserve">I. AAGJ/JO MATERIALE </t>
  </si>
  <si>
    <t>Llogarije</t>
  </si>
  <si>
    <t xml:space="preserve">II. TAAGJ/  MATERIALE </t>
  </si>
  <si>
    <t>Fillim vit</t>
  </si>
  <si>
    <t xml:space="preserve">te vitit </t>
  </si>
  <si>
    <t xml:space="preserve">Shtesa gjate vitit ushtrimo, Kosto Historike </t>
  </si>
  <si>
    <t xml:space="preserve">Pakesime gjate vitit , Kosto Historike </t>
  </si>
  <si>
    <t>GJENDJA DHE NDRYSHIMET E  AKTIVEVE AFATGJATA( KOSTO HISTORIKE)</t>
  </si>
  <si>
    <t>GJENDJA DHE NDRYSHIMET E  AKTIVEVE AFATGJATA( VLERA NETO )</t>
  </si>
  <si>
    <t>Teprica ne fillim</t>
  </si>
  <si>
    <t>Kosto</t>
  </si>
  <si>
    <t xml:space="preserve">Historike </t>
  </si>
  <si>
    <t xml:space="preserve">Akumuluar </t>
  </si>
  <si>
    <t xml:space="preserve">Neto </t>
  </si>
  <si>
    <t xml:space="preserve">Shtesat gjate vitit </t>
  </si>
  <si>
    <t>Amortizim</t>
  </si>
  <si>
    <t xml:space="preserve">Paksimet  gjate vitit </t>
  </si>
  <si>
    <t xml:space="preserve">II. AAGJ/  MATERIALE </t>
  </si>
  <si>
    <t>Teprica ne Fund</t>
  </si>
  <si>
    <t xml:space="preserve">Amortizim </t>
  </si>
  <si>
    <t xml:space="preserve">NUMRI I PUNONJSEVE DHE  FONDI  I PAGAVE </t>
  </si>
  <si>
    <t xml:space="preserve"> PERPREGATITJEN DHE RAPORTIMIN  E  PASQYRAVE FINANCIARE VJETORE</t>
  </si>
  <si>
    <t xml:space="preserve">A   eshte e Perputhur  Pasqyra  Financiare  e Levizjes se Mjeteve Monetare(CASH  FLOW) </t>
  </si>
  <si>
    <t>ose</t>
  </si>
  <si>
    <t xml:space="preserve">A perputhen  te Dhenat e Evidentuara  ne Pasqyrat Financiare te Pozicionit Financiar dhe te  </t>
  </si>
  <si>
    <t>qe   jane gjeneruar nga Sistemi Informatik  I Thesarit</t>
  </si>
  <si>
    <t xml:space="preserve">ose </t>
  </si>
  <si>
    <t>- Nuk   jane kerkuar qe te  hidhen ne sistem nga Njesia raportuese</t>
  </si>
  <si>
    <t>- Nuk   jane gjeneruar Pasqyrat  nga Sistemi informatik I thesarite</t>
  </si>
  <si>
    <t>Ne se JO cilat jane  arsyet.</t>
  </si>
  <si>
    <t>- Nuk  jane hedhur  ne sistem nga punonjsit e Thesarit</t>
  </si>
  <si>
    <t xml:space="preserve">- Nuk   jane  autorizuar punonjesit e thesarit per t'I hedhur ne sistem </t>
  </si>
  <si>
    <t>- Pritet qe diferencat( shtesa apo pakesime te azhornohen ne sistem</t>
  </si>
  <si>
    <t xml:space="preserve"> ose </t>
  </si>
  <si>
    <t>A korrespondojne shumat e llogarive te paraqitura ne postet e Pasqyres se Pozicionit Financiar</t>
  </si>
  <si>
    <t>me informacionin qe jepet ne Pasqyrat e tjera Financiare  dhe Anekset e Pasqyrave Financiare</t>
  </si>
  <si>
    <r>
      <t>Nese JO</t>
    </r>
    <r>
      <rPr>
        <sz val="12"/>
        <rFont val="Arial"/>
        <family val="2"/>
      </rPr>
      <t xml:space="preserve"> te evidentohen mosperputhjet dhe me poshte te behet shpjegimi, duke dhene arsyet  </t>
    </r>
  </si>
  <si>
    <t>Shumat e paraqitura ne fPasqyren Financiare  te Levizjes se Mjeteve  Monetare(CASH, FLOW)</t>
  </si>
  <si>
    <t xml:space="preserve"> A jane te rakorduara me situacionet faktike te pagesave dhe arketimeve </t>
  </si>
  <si>
    <t>te rakorduara me Thesaritn ?</t>
  </si>
  <si>
    <r>
      <t>Nese JO</t>
    </r>
    <r>
      <rPr>
        <sz val="11"/>
        <rFont val="Arial"/>
        <family val="2"/>
      </rPr>
      <t xml:space="preserve">  rendisni me poshte arsyet e ketj mosrakordimi.</t>
    </r>
  </si>
  <si>
    <t xml:space="preserve">Rezultati I veprimtarise Ushtrimore I evidentuar ne Pasqyren e Pozicionit Financiar </t>
  </si>
  <si>
    <t>A eshte i barabarte  me Postin perkates ku evidentohet rezultati financiar I vitit ushtrimor</t>
  </si>
  <si>
    <t xml:space="preserve"> ne Pasqyren e Performances Financiare</t>
  </si>
  <si>
    <t>dhe arsyet e mosparaqitjes:</t>
  </si>
  <si>
    <r>
      <rPr>
        <b/>
        <i/>
        <sz val="12"/>
        <rFont val="Arial"/>
        <family val="2"/>
      </rPr>
      <t>Nese JO</t>
    </r>
    <r>
      <rPr>
        <i/>
        <sz val="12"/>
        <rFont val="Arial"/>
        <family val="2"/>
      </rPr>
      <t xml:space="preserve">, Evidentoni me poshte Pasqyrat Financiare qe mungojne </t>
    </r>
  </si>
  <si>
    <r>
      <t>Nese JO</t>
    </r>
    <r>
      <rPr>
        <i/>
        <sz val="12"/>
        <rFont val="Arial"/>
        <family val="2"/>
      </rPr>
      <t>( per te dy rastet) shpjegoni shkaqet e mosperputhjes:</t>
    </r>
  </si>
  <si>
    <t>transferimin e ndryshimit te gjendjeve ?</t>
  </si>
  <si>
    <t xml:space="preserve"> per kete fenomen:</t>
  </si>
  <si>
    <t>(Si rregull nuk ka arsye per mos rakordim)</t>
  </si>
  <si>
    <r>
      <t xml:space="preserve">Analizo, </t>
    </r>
    <r>
      <rPr>
        <i/>
        <sz val="12"/>
        <rFont val="Arial"/>
        <family val="2"/>
      </rPr>
      <t xml:space="preserve"> per periudhen raportues,  perberesit  e Aktiveve neto/Fondeve neto qe </t>
    </r>
  </si>
  <si>
    <t>evidentohet ne postin  e rrjeshtit 97  te Pasqyres Financiare te Pozicionit Financiar</t>
  </si>
  <si>
    <r>
      <t>Ne se JO</t>
    </r>
    <r>
      <rPr>
        <sz val="12"/>
        <rFont val="Arial"/>
        <family val="2"/>
      </rPr>
      <t xml:space="preserve"> te jepen  arsyet e mosrakordimit</t>
    </r>
  </si>
  <si>
    <t>te evidentuara  ne Pasqyren Financiare te Pozicionit Financiar.</t>
  </si>
  <si>
    <t xml:space="preserve"> te evidentuara  ne Pasqyren Financiare te Pozicionit Financiar.</t>
  </si>
  <si>
    <t>Paraqit me poshte kete informacion per periudhen raportuese:</t>
  </si>
  <si>
    <t xml:space="preserve">Zberthe me analiza postet e Llogarive te investimeve ne proces( Llogarite 230 e 231) </t>
  </si>
  <si>
    <t xml:space="preserve">Zberthe me analiza   postet e Llogarive te Huamarrjeve( llogarite 16 e 17) </t>
  </si>
  <si>
    <t xml:space="preserve"> (Llogatria 26) te evidentuara  ne Pasqyren Financiare te Pozicionit Financiar.</t>
  </si>
  <si>
    <t>Zberthe me analiza  postet e Llogarive te Huadhenieve( llogaria 25)  dhe pjesmarrjeve</t>
  </si>
  <si>
    <r>
      <t>Nese Po</t>
    </r>
    <r>
      <rPr>
        <sz val="11"/>
        <rFont val="Arial"/>
        <family val="2"/>
      </rPr>
      <t xml:space="preserve">  rendisni me poshte  se kujt ja keni caktuar per perdorim(Njesive   brenda sistemit </t>
    </r>
  </si>
  <si>
    <t xml:space="preserve">Totali  Aktiveve neto/Fondeve neto, evidentuar ne rrjeshtin 97 te Pasqyres  Financiare te </t>
  </si>
  <si>
    <t>apo Njesive jashte sistemit  dhe cilat jane arsyet e ketij caktimi:</t>
  </si>
  <si>
    <t>dhe cilat jane arsyet e ketij caktimi:</t>
  </si>
  <si>
    <r>
      <t>Nese Po</t>
    </r>
    <r>
      <rPr>
        <sz val="11"/>
        <rFont val="Arial"/>
        <family val="2"/>
      </rPr>
      <t xml:space="preserve">  rendisni me poshte  se nga kush u jane caktuar per perdorim( brenda apo jashte sistemit)</t>
    </r>
  </si>
  <si>
    <t xml:space="preserve">Pozicionit Financiar a eshte I barabarte  me  Totalin e Fondeve te veta te evidentuar    ne </t>
  </si>
  <si>
    <t>postin e rrjeshtit 20 te Pasqyres Financiare te Ndryshimeve te Aktiveve neto/Fondeve neto</t>
  </si>
  <si>
    <t xml:space="preserve">Emertimi I Njesise Raportuese </t>
  </si>
  <si>
    <t xml:space="preserve">Emertimi I Njesise Eprore </t>
  </si>
  <si>
    <t>NIPT-I I Njesise Raportuese</t>
  </si>
  <si>
    <t>Kodi I Njesise Raportuese</t>
  </si>
  <si>
    <t>Adresa   e Njesise  Raportuese</t>
  </si>
  <si>
    <t xml:space="preserve">Veprimtaria e Funksionimit </t>
  </si>
  <si>
    <t>Dhenia e shenimeve shpjeguese  per Pasqyrat Financiare</t>
  </si>
  <si>
    <t>Te Dhena Identifikuese  per Njesine  Raportuese te Pasqyrave Financiare</t>
  </si>
  <si>
    <t xml:space="preserve"> me nr__________ prot. Date ___________________</t>
  </si>
  <si>
    <t xml:space="preserve">Ne Degen e Thesarit Dorzimi I Pasqyrave Financiare u protokollua  </t>
  </si>
  <si>
    <t>me nr. ___________ , Date________________</t>
  </si>
  <si>
    <r>
      <t xml:space="preserve">Pergjigju </t>
    </r>
    <r>
      <rPr>
        <sz val="12"/>
        <rFont val="Arial"/>
        <family val="2"/>
      </rPr>
      <t>duke shenuar me  x: ne alternativat e meposhtme:</t>
    </r>
  </si>
  <si>
    <t>g</t>
  </si>
  <si>
    <t>(a)</t>
  </si>
  <si>
    <t>(b)</t>
  </si>
  <si>
    <t xml:space="preserve">Rubrike </t>
  </si>
  <si>
    <t>(1)</t>
  </si>
  <si>
    <t>(2)</t>
  </si>
  <si>
    <t>(c)</t>
  </si>
  <si>
    <t>PASQYRAT  FINANCIARE TE KONSOLIDUARA PARAQITEN NE :</t>
  </si>
  <si>
    <t>(DREJTORIA  OPERACIONALE )</t>
  </si>
  <si>
    <t xml:space="preserve">PRANE   MINISTRI SE   FINANCAVE </t>
  </si>
  <si>
    <t xml:space="preserve">DATA E DEPOZITIMIT </t>
  </si>
  <si>
    <t xml:space="preserve">Nga </t>
  </si>
  <si>
    <t xml:space="preserve">Deri </t>
  </si>
  <si>
    <t xml:space="preserve">PASQYRAT FINANCIARE VJETORE  </t>
  </si>
  <si>
    <t>TE VITIT USHTRIMOR</t>
  </si>
  <si>
    <t>Grante kapitale  nga Buxheti</t>
  </si>
  <si>
    <t xml:space="preserve">u  paraqiten ne </t>
  </si>
  <si>
    <t>(Sheno numrin dhe daten e protokollit ne Institucionin   marres  te Pasqyrave Financiare</t>
  </si>
  <si>
    <t xml:space="preserve">Sheno  vendin ku u Dorzuan </t>
  </si>
  <si>
    <t>Pasqyrat Financiare Vjetore , Individuale/ Permbledhese te konsoliduara</t>
  </si>
  <si>
    <t>Ne Pasqyrat Financiare Permbledhese te Konsoliduara a jane perfshire te gjitha NjesiteVartese</t>
  </si>
  <si>
    <r>
      <rPr>
        <b/>
        <i/>
        <sz val="12"/>
        <rFont val="Arial"/>
        <family val="2"/>
      </rPr>
      <t>Nese JO</t>
    </r>
    <r>
      <rPr>
        <i/>
        <sz val="12"/>
        <rFont val="Arial"/>
        <family val="2"/>
      </rPr>
      <t xml:space="preserve">, Evidentoni me poshte Njesite qe nuk jane perfshire  dhe arsyet  apo </t>
    </r>
  </si>
  <si>
    <t xml:space="preserve">  shkaqet prerkatese  te kesaj situate</t>
  </si>
  <si>
    <t>me te Dhenat     e Situacionit te Te Ardhurave e   Shpenzimeve, per  sejcilen njesi dhe ne permbledhese</t>
  </si>
  <si>
    <r>
      <t xml:space="preserve">Ne se JO </t>
    </r>
    <r>
      <rPr>
        <sz val="12"/>
        <rFont val="Arial"/>
        <family val="2"/>
      </rPr>
      <t>te jepen arsyet, duke argumentuar  mosrakordimet</t>
    </r>
  </si>
  <si>
    <t xml:space="preserve"> dhe a jane  rakorduar  te dhenat  me Degen e Thesarit.</t>
  </si>
  <si>
    <t xml:space="preserve">Performances Financiare , te paraqitura ngaNjesite   Raportuese, me  Pasqyrat perkatese Financiare  </t>
  </si>
  <si>
    <t xml:space="preserve">-Shpjegoni arsye te tjera per kete situate </t>
  </si>
  <si>
    <r>
      <t>Ne se JO</t>
    </r>
    <r>
      <rPr>
        <sz val="12"/>
        <rFont val="Arial"/>
        <family val="2"/>
      </rPr>
      <t xml:space="preserve"> shpjegoni  arsyet </t>
    </r>
  </si>
  <si>
    <t>A Ju kane Caktuar    Aktive Afatgjata  per  perdorim  qe I keni evidentuar  ne llogarine 107</t>
  </si>
  <si>
    <t xml:space="preserve">Llogaria </t>
  </si>
  <si>
    <t xml:space="preserve"> gjate Pregatitjes dhe Paraqitjes se Pasqyrave Financiare Vjetore Individuale apo  te Konsoliduara </t>
  </si>
  <si>
    <t xml:space="preserve">Jepni,  Shenime e Shpjegime te tjera plotesuese  e sqaruese  si dhe relatoni problemet qe kane dale </t>
  </si>
  <si>
    <t xml:space="preserve">Buxheti </t>
  </si>
  <si>
    <t xml:space="preserve">Fillestar </t>
  </si>
  <si>
    <t xml:space="preserve">Ndryshimet gjate vitit </t>
  </si>
  <si>
    <t>Shtesa</t>
  </si>
  <si>
    <t xml:space="preserve">Paksime </t>
  </si>
  <si>
    <t>Buxheti</t>
  </si>
  <si>
    <t xml:space="preserve">Total </t>
  </si>
  <si>
    <t xml:space="preserve">Plani </t>
  </si>
  <si>
    <t xml:space="preserve">Fakti </t>
  </si>
  <si>
    <t xml:space="preserve">Analizo Fondet Buxhetore te Akorduara gjate Periudhes Ushtrimor, Buxheti Fillestar,  ndryshimet dhe Buxheti , </t>
  </si>
  <si>
    <t xml:space="preserve">Totali </t>
  </si>
  <si>
    <t xml:space="preserve"> perfundimtar duke permbledhur   kete informacion ne Tabelen me poshte( ne mije Leke) :</t>
  </si>
  <si>
    <t>Evidentoni me poshte:</t>
  </si>
  <si>
    <t>Kodi I Njesise Kontrolluese(Eprore</t>
  </si>
  <si>
    <t>Kodi I Deges se Thesarit,  te juridiksionit ( ku kryhen veprimet )</t>
  </si>
  <si>
    <t xml:space="preserve">Njeste qe Kontrollon </t>
  </si>
  <si>
    <t xml:space="preserve">Sheno numrin e njesive qe kontrollohen   dhe nje pershkrim te shkurter  per to </t>
  </si>
  <si>
    <t>VITI RAPORTUES</t>
  </si>
  <si>
    <t>Pasqyrat Financiare  Vjetore Individuale    u  paraqiten ne Degen e Thesarit  ____________</t>
  </si>
  <si>
    <t xml:space="preserve">Sheno vendin </t>
  </si>
  <si>
    <t xml:space="preserve">(Sheno numrin dhe daten e protokollit ne Njesine Tuaj </t>
  </si>
  <si>
    <t xml:space="preserve">(Sheno numrin dhe daten e protokollit ne Degen e Thesarit Tuaj </t>
  </si>
  <si>
    <t xml:space="preserve">Pasqyrat Financiare  Vjetore, Permbledhese, te Konsoliduara  </t>
  </si>
  <si>
    <t xml:space="preserve">A jane   paraqitur  te plote,  duke perfshire  te gjitha  Pasqyrat Financiare, </t>
  </si>
  <si>
    <t>NJESIA EKONOMIKE RAPORTUESE</t>
  </si>
  <si>
    <t>SHPENZIMET PER INVESTIME</t>
  </si>
  <si>
    <t>I.</t>
  </si>
  <si>
    <t>BURIMET PER INVESTIME</t>
  </si>
  <si>
    <t>II.</t>
  </si>
  <si>
    <t>BALANCA   (II-I)</t>
  </si>
  <si>
    <t>III.</t>
  </si>
  <si>
    <t>(Burimet per Imnvestime  minus Shpenzimet per Investime)</t>
  </si>
  <si>
    <t xml:space="preserve">Ne Institucionin prites (marres)_____________________________________Dorzimi I Pasqyrave </t>
  </si>
  <si>
    <t xml:space="preserve"> Financiare u protokollua me nr. ___________ , Date________________</t>
  </si>
  <si>
    <t xml:space="preserve"> Pasqyrat Anekse dhe   Shenimet Shpjeguese, sipas Formateve te Miratuara  ne </t>
  </si>
  <si>
    <t>Udhezinmin e Ministrit te Financave.</t>
  </si>
  <si>
    <t xml:space="preserve">Llogaria 63 evidentuar ne  postin  perkates  te Pasqyres se Performances Financiare,   Aeshte Sa </t>
  </si>
  <si>
    <t>ndryshimi i gjendjeve te inventarit( diferenca +- e tatalit te klases 3 te Magazine midis  vitit ushtrimor</t>
  </si>
  <si>
    <t xml:space="preserve"> dhe Ushtrimit te vitit te meparshem ?</t>
  </si>
  <si>
    <r>
      <t>Ne se PO</t>
    </r>
    <r>
      <rPr>
        <i/>
        <sz val="12"/>
        <rFont val="Arial"/>
        <family val="2"/>
      </rPr>
      <t xml:space="preserve"> a jane bere transferimet respektive ne llogarite operacionale  8423 e 841 per </t>
    </r>
  </si>
  <si>
    <t>Akeni Caktuar Aktive Afatgjata te evidentuara ne llogarine 28"Caktime  ?</t>
  </si>
  <si>
    <t>"Aktive afatgjata te caktuara ne perdorim",?</t>
  </si>
  <si>
    <t>Ekonomike  qe</t>
  </si>
  <si>
    <t>Buxhetohet</t>
  </si>
  <si>
    <t>ADRESA  e Njesise Ekonomike</t>
  </si>
  <si>
    <t>DREJORINE E PERGJITHSHME TE  THESARIT</t>
  </si>
  <si>
    <t>NJESIA PUBLIKE</t>
  </si>
  <si>
    <t>(Klasifikimi,  sipas Natyres ekonomike)</t>
  </si>
  <si>
    <t>Formati nr.1</t>
  </si>
  <si>
    <t>Formati nr.2</t>
  </si>
  <si>
    <t>Formati nr.3</t>
  </si>
  <si>
    <t>Formati nr.4</t>
  </si>
  <si>
    <t xml:space="preserve">PASQYRA E PERFORMANCES FINANCIARE </t>
  </si>
  <si>
    <t>Formati nr.5</t>
  </si>
  <si>
    <t>Formati nr.6</t>
  </si>
  <si>
    <t>Formati nr.7/a</t>
  </si>
  <si>
    <t>Formati nr.8</t>
  </si>
  <si>
    <t>Formati nr.7/b</t>
  </si>
  <si>
    <t xml:space="preserve">C </t>
  </si>
  <si>
    <t>106</t>
  </si>
  <si>
    <t xml:space="preserve">Teprica e Granteve kapitale  Te Brendshmne </t>
  </si>
  <si>
    <t xml:space="preserve">Teprica e Granteve kapitale  Te Huaja </t>
  </si>
  <si>
    <t>107</t>
  </si>
  <si>
    <t>Vlera e mjewteve te caktuara ne perdorim</t>
  </si>
  <si>
    <t>Rezerva nga Rivlersimi I Aktiveve Afatgjata</t>
  </si>
  <si>
    <t>73</t>
  </si>
  <si>
    <t xml:space="preserve">VII.NDRYSHIMI I GJENDJES SE INVENTARIT TE PRODUKTEVE  </t>
  </si>
  <si>
    <t>63</t>
  </si>
  <si>
    <t xml:space="preserve">Akordim Fonde Buxhetore per shpenzime  korente (+) </t>
  </si>
  <si>
    <t>Detyrime ndaj personelit</t>
  </si>
  <si>
    <t>PASIVET(DETYRIMET)</t>
  </si>
  <si>
    <t>AKTIVET NETO/ FONDET (A-B)</t>
  </si>
  <si>
    <t>Te Tjera</t>
  </si>
  <si>
    <t>TOTALI I PASIVEVE(B+C)</t>
  </si>
  <si>
    <t xml:space="preserve">K O N T R O L L E </t>
  </si>
  <si>
    <t>Kontroll 1.</t>
  </si>
  <si>
    <t xml:space="preserve"> FONDI I KONSOLIDUAR  :</t>
  </si>
  <si>
    <t>D</t>
  </si>
  <si>
    <t>E</t>
  </si>
  <si>
    <t xml:space="preserve">Shifra 0(Zero)- Tregon Kuadraturen </t>
  </si>
  <si>
    <t>Kuadratura</t>
  </si>
  <si>
    <t>85</t>
  </si>
  <si>
    <t>Kontroll 2.</t>
  </si>
  <si>
    <t>Kontroll 3.</t>
  </si>
  <si>
    <t>te Klases 3 ne  Pasqyren  F1</t>
  </si>
  <si>
    <t xml:space="preserve">Teprica e Llogarise se  Likujditeve, e  F3 a eshte e barabarte </t>
  </si>
  <si>
    <t>Teprica e Likujditeteve  ne fund te   vitit ushtrimor</t>
  </si>
  <si>
    <t>Kontroll .</t>
  </si>
  <si>
    <t xml:space="preserve">Ne Fillim </t>
  </si>
  <si>
    <t>Ne Fund</t>
  </si>
  <si>
    <t xml:space="preserve">I.AKTIVET NETO/FONDET NETO  </t>
  </si>
  <si>
    <t>115</t>
  </si>
  <si>
    <t xml:space="preserve">Nga Fondet e veta te investimeve </t>
  </si>
  <si>
    <t>15</t>
  </si>
  <si>
    <t>Shuma te parashikuiara per rreziqe e Zhvleresime</t>
  </si>
  <si>
    <t xml:space="preserve">105, </t>
  </si>
  <si>
    <t xml:space="preserve">106, </t>
  </si>
  <si>
    <t>Kontroll 4.</t>
  </si>
  <si>
    <t>Kontroll 5.</t>
  </si>
  <si>
    <t>Kontroll 6.</t>
  </si>
  <si>
    <t>Kontroll 8.</t>
  </si>
  <si>
    <t>Kontroll 9.</t>
  </si>
  <si>
    <t xml:space="preserve">Aktivet Neto  a jane te barabarta me Fondin e Konsoliduar </t>
  </si>
  <si>
    <t>Totali I Aktiveve  a eshte i barabarte me  = Totalin e Pasiveve</t>
  </si>
  <si>
    <t>Te Ardhurat   a jane te  barabarta  me   Shpenzimet  + Rezultatin e  vitit Ushtrimor</t>
  </si>
  <si>
    <t>Llogarja  85 e  Pasqyres F2   a eshte e barabarte me  Llog. 85 ne  Pasqyren  F1</t>
  </si>
  <si>
    <t>Llogarja  63  ne Pasqyren F2  a eshte e barabarte me Ndryshimin e  Gjendjeve</t>
  </si>
  <si>
    <t xml:space="preserve"> me Tepericen e  Llogarive t e Likujditeteve ne  Pasqyren F1</t>
  </si>
  <si>
    <t>Llogarija 105 e  F6  a eshte e barabarte  me  Llog.105 ne F1</t>
  </si>
  <si>
    <t>Llogarija 106 e  F6  a eshte e barabarte  me  Llog.106 ne F1</t>
  </si>
  <si>
    <t>Llogarija 12 e  F6  a eshte e barabarte  me  Llog.12 ne F1</t>
  </si>
  <si>
    <t>Llogarija 16+17 e  F6  a eshte e barabarte  me  Llog.16+17 ne F1</t>
  </si>
  <si>
    <t>Llogarija 230 e  F6  a eshte e barabarte  me  Llog. 230 ne F1</t>
  </si>
  <si>
    <t>Llogarija 231 e  F6  a eshte e barabarte  me  Llog. 231 ne F1</t>
  </si>
  <si>
    <t>K O N T R O L L</t>
  </si>
  <si>
    <t>21</t>
  </si>
  <si>
    <t>20</t>
  </si>
  <si>
    <t>Llogarija 20 e  F7/a,   a eshte e barabarte  me  Llog.20 ne F7/b</t>
  </si>
  <si>
    <t xml:space="preserve">Kontrolle </t>
  </si>
  <si>
    <t>Llogarija 20 e  Pasqyres  F7/b,   a eshte e barabarte  me  Llog.20  te Pasqyren F1</t>
  </si>
  <si>
    <t>Per Tepricen Ne Fillim  te    periudhes</t>
  </si>
  <si>
    <t>Per Tepricen Ne Fund te    periudhes</t>
  </si>
  <si>
    <t>Llogarite 21  . 28  te   Pasqyres F7/b,   a  jane  te barabarte  me  Llogarite21 - 28 te Pasqyres F1</t>
  </si>
  <si>
    <t xml:space="preserve">NJESIJA  PUBLIKE; </t>
  </si>
  <si>
    <t xml:space="preserve">NJESIA PUBLIKE </t>
  </si>
  <si>
    <t xml:space="preserve">Ndryshimi i Gjendjeve </t>
  </si>
  <si>
    <t>( Efekti ne Shpenzime )</t>
  </si>
  <si>
    <t>Llogarija 111 e  F6  a eshte e barabarte  me  Llog.111 ne F1</t>
  </si>
  <si>
    <t>Llogarija 115 e  F6  a eshte e barabarte  me  Llog.115 ne F1</t>
  </si>
  <si>
    <t>Kontroll 10.</t>
  </si>
  <si>
    <t>Kontroll 11.</t>
  </si>
  <si>
    <t>Kontroll 12.</t>
  </si>
  <si>
    <t>Llogarija 25/26 e  F6  a eshte e barabarte  me  Llog. 25/26 ne F1</t>
  </si>
  <si>
    <t>21- 28</t>
  </si>
  <si>
    <t>Llogarija 21- 28 e  F7/ a,   a eshte e barabarte  me  Llog.21-28,  ne F7/b</t>
  </si>
  <si>
    <t>25-26</t>
  </si>
  <si>
    <t>25</t>
  </si>
  <si>
    <t>26</t>
  </si>
  <si>
    <t xml:space="preserve">Kontroll </t>
  </si>
  <si>
    <t xml:space="preserve"> me Totalin e Fondeve ne Pasqyren F1</t>
  </si>
  <si>
    <t xml:space="preserve">Totali i Fondeve.Sipa  Pasqyres F4  a eshte I barabarte  </t>
  </si>
  <si>
    <t>Dega e Thesarit Tirane</t>
  </si>
  <si>
    <t>AGJENCIA KOMBETARE E SHOQERISE SE INFORMACIONIT</t>
  </si>
  <si>
    <t xml:space="preserve">                                   PASQYRA E NDRYSHIMEVE NE AKTIVET NETO/ FONDET NETO</t>
  </si>
  <si>
    <t>Aktive te Qend.te trupezuara te Ministrise Linjes</t>
  </si>
  <si>
    <t>Aktive te Qend.te trupezuara te Ministrive te linjes</t>
  </si>
  <si>
    <t>Aktive  afatgjata te Ministrise Linjes</t>
  </si>
  <si>
    <t>Viti 2019</t>
  </si>
  <si>
    <t>duhet</t>
  </si>
  <si>
    <t>01.01.2019</t>
  </si>
  <si>
    <t>31.12.2019</t>
  </si>
  <si>
    <t>31/12/2019</t>
  </si>
  <si>
    <t xml:space="preserve">                                         Edlira Sallaku</t>
  </si>
  <si>
    <t>Agjencia Kombetare e Shoqerise se Informacionit</t>
  </si>
  <si>
    <t>K72301452S</t>
  </si>
  <si>
    <t>3535-1087006</t>
  </si>
  <si>
    <t>VITI 2019</t>
  </si>
  <si>
    <t>VITI  2019</t>
  </si>
  <si>
    <t xml:space="preserve">          Agjencia Kombetare e Shoqerise se Informacionit</t>
  </si>
  <si>
    <t xml:space="preserve">         K72301452S</t>
  </si>
  <si>
    <t xml:space="preserve">            3535-1087006</t>
  </si>
  <si>
    <t>30/04/2020</t>
  </si>
  <si>
    <t xml:space="preserve">PASQYRA E FLUKSEVE MONETARE (CASH'FLOW) </t>
  </si>
  <si>
    <t>"Rruga Papa Gjon Pali II" Nr3, Tirane</t>
  </si>
  <si>
    <t>Agjencia Kombetare e Shoqerise se Informacionit eshte administrator i çdo sistemi TIK qe ka si perdorues institucionet apo organet e administrates shteterore nen pergjegjesine e Keshillit te Ministrave. Ne perberje te AKSHI-t, krijohen dhe funksionojne njesite e teknologjise se informacionit e te komunikimit (NJTIK), si strukture organizativo- teknike per projektimin, zbatimin dhe administrimin e eqeverisjes elektronike, ne institucion, nepermjet teknologjise se informacionit e te komunikimit (TIK) VKM Nr.673, date 22.11.2017</t>
  </si>
  <si>
    <t>x</t>
  </si>
  <si>
    <t xml:space="preserve">        MIRLINDA  KARҪANAJ</t>
  </si>
  <si>
    <t xml:space="preserve">                                                 DREJTOR I DREJTORISE SE FINANCES</t>
  </si>
  <si>
    <t xml:space="preserve">                                             EDLIRA SALLAKU</t>
  </si>
  <si>
    <t>Sheno emrin e plote te Njesise eprore( kontrolluse)nga  varet dhe kontrollohet Njesia  Raportuese</t>
  </si>
  <si>
    <t xml:space="preserve">      DREJTOR I PERGJITHSHEM</t>
  </si>
  <si>
    <t xml:space="preserve">       AGJENCIA KOMBETARE E SHOQERISE SE INFORMACIONIT</t>
  </si>
  <si>
    <t>Drejtues</t>
  </si>
  <si>
    <t>P Bruto</t>
  </si>
  <si>
    <t>sig sho</t>
  </si>
  <si>
    <t>sih shend</t>
  </si>
  <si>
    <t xml:space="preserve">tap </t>
  </si>
  <si>
    <t>supl</t>
  </si>
  <si>
    <t>specialist</t>
  </si>
  <si>
    <t>sanitar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</si>
</sst>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#,##0.0"/>
    <numFmt numFmtId="182" formatCode="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-* #,##0.0_L_e_k_-;\-* #,##0.0_L_e_k_-;_-* &quot;-&quot;??_L_e_k_-;_-@_-"/>
    <numFmt numFmtId="188" formatCode="_-* #,##0_L_e_k_-;\-* #,##0_L_e_k_-;_-* &quot;-&quot;??_L_e_k_-;_-@_-"/>
  </numFmts>
  <fonts count="82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u val="single"/>
      <sz val="10"/>
      <name val="Arial"/>
      <family val="2"/>
    </font>
    <font>
      <b/>
      <sz val="16"/>
      <name val="Times New Roman"/>
      <family val="1"/>
    </font>
    <font>
      <b/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11"/>
      <color indexed="12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u val="single"/>
      <sz val="9"/>
      <color indexed="12"/>
      <name val="Arial"/>
      <family val="2"/>
    </font>
    <font>
      <b/>
      <u val="single"/>
      <sz val="9"/>
      <name val="Arial"/>
      <family val="2"/>
    </font>
    <font>
      <b/>
      <sz val="10"/>
      <color indexed="12"/>
      <name val="Times New Roman"/>
      <family val="1"/>
    </font>
    <font>
      <b/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4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33" borderId="1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14" fillId="33" borderId="10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/>
      <protection/>
    </xf>
    <xf numFmtId="3" fontId="2" fillId="34" borderId="1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left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3" fontId="0" fillId="34" borderId="10" xfId="0" applyNumberFormat="1" applyFont="1" applyFill="1" applyBorder="1" applyAlignment="1" applyProtection="1">
      <alignment horizontal="right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6" fillId="33" borderId="13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/>
      <protection/>
    </xf>
    <xf numFmtId="0" fontId="16" fillId="33" borderId="10" xfId="0" applyFont="1" applyFill="1" applyBorder="1" applyAlignment="1" applyProtection="1">
      <alignment horizontal="center"/>
      <protection/>
    </xf>
    <xf numFmtId="0" fontId="16" fillId="33" borderId="10" xfId="0" applyFon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0" fillId="0" borderId="14" xfId="0" applyBorder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0" fontId="20" fillId="0" borderId="0" xfId="0" applyFont="1" applyAlignment="1" quotePrefix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 quotePrefix="1">
      <alignment/>
    </xf>
    <xf numFmtId="0" fontId="20" fillId="0" borderId="15" xfId="0" applyFont="1" applyBorder="1" applyAlignment="1">
      <alignment/>
    </xf>
    <xf numFmtId="0" fontId="19" fillId="0" borderId="15" xfId="0" applyFont="1" applyBorder="1" applyAlignment="1">
      <alignment horizontal="center"/>
    </xf>
    <xf numFmtId="170" fontId="18" fillId="0" borderId="0" xfId="44" applyFont="1" applyAlignment="1">
      <alignment horizontal="center"/>
    </xf>
    <xf numFmtId="170" fontId="0" fillId="0" borderId="0" xfId="44" applyFont="1" applyAlignment="1">
      <alignment/>
    </xf>
    <xf numFmtId="170" fontId="18" fillId="0" borderId="0" xfId="44" applyFont="1" applyAlignment="1">
      <alignment horizontal="left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2" fillId="34" borderId="10" xfId="0" applyNumberFormat="1" applyFont="1" applyFill="1" applyBorder="1" applyAlignment="1" applyProtection="1">
      <alignment horizontal="right"/>
      <protection/>
    </xf>
    <xf numFmtId="0" fontId="0" fillId="35" borderId="10" xfId="0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/>
    </xf>
    <xf numFmtId="3" fontId="2" fillId="35" borderId="12" xfId="0" applyNumberFormat="1" applyFont="1" applyFill="1" applyBorder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0" fontId="2" fillId="35" borderId="11" xfId="0" applyFont="1" applyFill="1" applyBorder="1" applyAlignment="1" applyProtection="1">
      <alignment/>
      <protection/>
    </xf>
    <xf numFmtId="0" fontId="17" fillId="0" borderId="0" xfId="0" applyFont="1" applyAlignment="1">
      <alignment horizontal="center"/>
    </xf>
    <xf numFmtId="0" fontId="19" fillId="0" borderId="15" xfId="0" applyFont="1" applyBorder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Border="1" applyAlignment="1" quotePrefix="1">
      <alignment/>
    </xf>
    <xf numFmtId="0" fontId="4" fillId="33" borderId="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0" xfId="0" applyFont="1" applyFill="1" applyBorder="1" applyAlignment="1" quotePrefix="1">
      <alignment/>
    </xf>
    <xf numFmtId="3" fontId="1" fillId="0" borderId="0" xfId="0" applyNumberFormat="1" applyFont="1" applyAlignment="1" applyProtection="1">
      <alignment/>
      <protection/>
    </xf>
    <xf numFmtId="3" fontId="19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1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3" borderId="10" xfId="0" applyFont="1" applyFill="1" applyBorder="1" applyAlignment="1" applyProtection="1" quotePrefix="1">
      <alignment horizontal="center"/>
      <protection/>
    </xf>
    <xf numFmtId="0" fontId="0" fillId="33" borderId="10" xfId="0" applyFont="1" applyFill="1" applyBorder="1" applyAlignment="1" applyProtection="1" quotePrefix="1">
      <alignment/>
      <protection/>
    </xf>
    <xf numFmtId="3" fontId="0" fillId="33" borderId="10" xfId="0" applyNumberFormat="1" applyFont="1" applyFill="1" applyBorder="1" applyAlignment="1" applyProtection="1">
      <alignment horizontal="center"/>
      <protection/>
    </xf>
    <xf numFmtId="3" fontId="1" fillId="35" borderId="10" xfId="0" applyNumberFormat="1" applyFont="1" applyFill="1" applyBorder="1" applyAlignment="1" applyProtection="1">
      <alignment horizontal="right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vertical="center"/>
      <protection/>
    </xf>
    <xf numFmtId="3" fontId="1" fillId="35" borderId="10" xfId="0" applyNumberFormat="1" applyFont="1" applyFill="1" applyBorder="1" applyAlignment="1" applyProtection="1">
      <alignment/>
      <protection/>
    </xf>
    <xf numFmtId="0" fontId="7" fillId="33" borderId="1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" fillId="35" borderId="11" xfId="0" applyFont="1" applyFill="1" applyBorder="1" applyAlignment="1" applyProtection="1">
      <alignment/>
      <protection/>
    </xf>
    <xf numFmtId="0" fontId="1" fillId="35" borderId="11" xfId="0" applyFont="1" applyFill="1" applyBorder="1" applyAlignment="1" applyProtection="1">
      <alignment horizontal="center"/>
      <protection/>
    </xf>
    <xf numFmtId="0" fontId="1" fillId="35" borderId="13" xfId="0" applyFont="1" applyFill="1" applyBorder="1" applyAlignment="1" applyProtection="1">
      <alignment/>
      <protection/>
    </xf>
    <xf numFmtId="0" fontId="1" fillId="35" borderId="13" xfId="0" applyFont="1" applyFill="1" applyBorder="1" applyAlignment="1" applyProtection="1">
      <alignment horizontal="center"/>
      <protection/>
    </xf>
    <xf numFmtId="0" fontId="1" fillId="35" borderId="12" xfId="0" applyFont="1" applyFill="1" applyBorder="1" applyAlignment="1" applyProtection="1">
      <alignment/>
      <protection/>
    </xf>
    <xf numFmtId="0" fontId="1" fillId="35" borderId="12" xfId="0" applyFont="1" applyFill="1" applyBorder="1" applyAlignment="1" applyProtection="1">
      <alignment horizontal="center"/>
      <protection/>
    </xf>
    <xf numFmtId="0" fontId="1" fillId="35" borderId="1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 quotePrefix="1">
      <alignment horizontal="lef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" fillId="35" borderId="10" xfId="0" applyFont="1" applyFill="1" applyBorder="1" applyAlignment="1" applyProtection="1">
      <alignment horizontal="left"/>
      <protection/>
    </xf>
    <xf numFmtId="0" fontId="0" fillId="35" borderId="10" xfId="0" applyFont="1" applyFill="1" applyBorder="1" applyAlignment="1" applyProtection="1">
      <alignment horizontal="left"/>
      <protection/>
    </xf>
    <xf numFmtId="3" fontId="0" fillId="35" borderId="1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33" borderId="10" xfId="0" applyNumberFormat="1" applyFont="1" applyFill="1" applyBorder="1" applyAlignment="1" applyProtection="1">
      <alignment horizontal="center"/>
      <protection/>
    </xf>
    <xf numFmtId="3" fontId="0" fillId="33" borderId="10" xfId="0" applyNumberFormat="1" applyFont="1" applyFill="1" applyBorder="1" applyAlignment="1" applyProtection="1" quotePrefix="1">
      <alignment horizontal="center"/>
      <protection/>
    </xf>
    <xf numFmtId="0" fontId="5" fillId="33" borderId="10" xfId="0" applyFont="1" applyFill="1" applyBorder="1" applyAlignment="1" applyProtection="1">
      <alignment horizontal="left"/>
      <protection/>
    </xf>
    <xf numFmtId="0" fontId="24" fillId="0" borderId="0" xfId="0" applyFont="1" applyAlignment="1" applyProtection="1">
      <alignment/>
      <protection/>
    </xf>
    <xf numFmtId="0" fontId="21" fillId="0" borderId="0" xfId="0" applyFont="1" applyBorder="1" applyAlignment="1" quotePrefix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  <xf numFmtId="0" fontId="2" fillId="33" borderId="10" xfId="0" applyFont="1" applyFill="1" applyBorder="1" applyAlignment="1" applyProtection="1" quotePrefix="1">
      <alignment horizontal="center"/>
      <protection/>
    </xf>
    <xf numFmtId="0" fontId="1" fillId="35" borderId="12" xfId="0" applyFont="1" applyFill="1" applyBorder="1" applyAlignment="1" applyProtection="1" quotePrefix="1">
      <alignment horizontal="center"/>
      <protection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35" borderId="10" xfId="0" applyFont="1" applyFill="1" applyBorder="1" applyAlignment="1" applyProtection="1">
      <alignment horizontal="center"/>
      <protection/>
    </xf>
    <xf numFmtId="0" fontId="0" fillId="35" borderId="10" xfId="0" applyFont="1" applyFill="1" applyBorder="1" applyAlignment="1" applyProtection="1">
      <alignment horizontal="center"/>
      <protection/>
    </xf>
    <xf numFmtId="0" fontId="0" fillId="35" borderId="10" xfId="0" applyFill="1" applyBorder="1" applyAlignment="1" applyProtection="1">
      <alignment horizontal="center"/>
      <protection/>
    </xf>
    <xf numFmtId="0" fontId="0" fillId="35" borderId="11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 quotePrefix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3" fontId="0" fillId="34" borderId="10" xfId="0" applyNumberFormat="1" applyFont="1" applyFill="1" applyBorder="1" applyAlignment="1" applyProtection="1">
      <alignment/>
      <protection/>
    </xf>
    <xf numFmtId="0" fontId="17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1" fillId="2" borderId="22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10" fillId="0" borderId="0" xfId="0" applyFont="1" applyAlignment="1" applyProtection="1">
      <alignment horizontal="center"/>
      <protection/>
    </xf>
    <xf numFmtId="0" fontId="7" fillId="33" borderId="10" xfId="0" applyFont="1" applyFill="1" applyBorder="1" applyAlignment="1" applyProtection="1" quotePrefix="1">
      <alignment horizontal="center"/>
      <protection/>
    </xf>
    <xf numFmtId="3" fontId="1" fillId="33" borderId="1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Alignment="1" applyProtection="1">
      <alignment/>
      <protection/>
    </xf>
    <xf numFmtId="3" fontId="25" fillId="0" borderId="0" xfId="0" applyNumberFormat="1" applyFont="1" applyAlignment="1" applyProtection="1">
      <alignment/>
      <protection/>
    </xf>
    <xf numFmtId="3" fontId="26" fillId="0" borderId="0" xfId="0" applyNumberFormat="1" applyFont="1" applyAlignment="1" applyProtection="1">
      <alignment horizontal="center"/>
      <protection/>
    </xf>
    <xf numFmtId="3" fontId="0" fillId="33" borderId="11" xfId="0" applyNumberFormat="1" applyFont="1" applyFill="1" applyBorder="1" applyAlignment="1" applyProtection="1">
      <alignment horizontal="center"/>
      <protection/>
    </xf>
    <xf numFmtId="3" fontId="0" fillId="33" borderId="13" xfId="0" applyNumberFormat="1" applyFont="1" applyFill="1" applyBorder="1" applyAlignment="1" applyProtection="1">
      <alignment horizontal="center"/>
      <protection/>
    </xf>
    <xf numFmtId="3" fontId="0" fillId="33" borderId="12" xfId="0" applyNumberFormat="1" applyFont="1" applyFill="1" applyBorder="1" applyAlignment="1" applyProtection="1">
      <alignment horizontal="center"/>
      <protection/>
    </xf>
    <xf numFmtId="3" fontId="0" fillId="0" borderId="10" xfId="0" applyNumberFormat="1" applyFont="1" applyBorder="1" applyAlignment="1" applyProtection="1">
      <alignment/>
      <protection/>
    </xf>
    <xf numFmtId="3" fontId="1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  <xf numFmtId="3" fontId="4" fillId="35" borderId="10" xfId="0" applyNumberFormat="1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/>
      <protection/>
    </xf>
    <xf numFmtId="3" fontId="1" fillId="0" borderId="16" xfId="0" applyNumberFormat="1" applyFont="1" applyFill="1" applyBorder="1" applyAlignment="1" applyProtection="1">
      <alignment horizontal="center"/>
      <protection/>
    </xf>
    <xf numFmtId="0" fontId="7" fillId="33" borderId="11" xfId="0" applyFont="1" applyFill="1" applyBorder="1" applyAlignment="1" applyProtection="1" quotePrefix="1">
      <alignment horizontal="center"/>
      <protection/>
    </xf>
    <xf numFmtId="3" fontId="1" fillId="33" borderId="10" xfId="0" applyNumberFormat="1" applyFont="1" applyFill="1" applyBorder="1" applyAlignment="1">
      <alignment horizontal="center"/>
    </xf>
    <xf numFmtId="3" fontId="0" fillId="0" borderId="18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1" fillId="0" borderId="0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0" fontId="0" fillId="33" borderId="10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 horizontal="left"/>
      <protection/>
    </xf>
    <xf numFmtId="0" fontId="0" fillId="33" borderId="12" xfId="0" applyFont="1" applyFill="1" applyBorder="1" applyAlignment="1" applyProtection="1">
      <alignment horizontal="left"/>
      <protection/>
    </xf>
    <xf numFmtId="3" fontId="1" fillId="0" borderId="0" xfId="0" applyNumberFormat="1" applyFont="1" applyAlignment="1" applyProtection="1">
      <alignment horizontal="center"/>
      <protection/>
    </xf>
    <xf numFmtId="0" fontId="1" fillId="33" borderId="10" xfId="0" applyFont="1" applyFill="1" applyBorder="1" applyAlignment="1" applyProtection="1" quotePrefix="1">
      <alignment horizontal="center"/>
      <protection/>
    </xf>
    <xf numFmtId="0" fontId="1" fillId="33" borderId="10" xfId="0" applyFont="1" applyFill="1" applyBorder="1" applyAlignment="1" applyProtection="1" quotePrefix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3" fontId="1" fillId="4" borderId="23" xfId="0" applyNumberFormat="1" applyFont="1" applyFill="1" applyBorder="1" applyAlignment="1" applyProtection="1">
      <alignment/>
      <protection/>
    </xf>
    <xf numFmtId="3" fontId="1" fillId="4" borderId="17" xfId="0" applyNumberFormat="1" applyFont="1" applyFill="1" applyBorder="1" applyAlignment="1" applyProtection="1">
      <alignment/>
      <protection/>
    </xf>
    <xf numFmtId="3" fontId="1" fillId="4" borderId="25" xfId="0" applyNumberFormat="1" applyFont="1" applyFill="1" applyBorder="1" applyAlignment="1" applyProtection="1">
      <alignment/>
      <protection/>
    </xf>
    <xf numFmtId="171" fontId="0" fillId="0" borderId="0" xfId="42" applyFont="1" applyAlignment="1" applyProtection="1">
      <alignment/>
      <protection locked="0"/>
    </xf>
    <xf numFmtId="171" fontId="0" fillId="0" borderId="0" xfId="42" applyFont="1" applyAlignment="1" applyProtection="1">
      <alignment/>
      <protection locked="0"/>
    </xf>
    <xf numFmtId="43" fontId="0" fillId="0" borderId="0" xfId="0" applyNumberFormat="1" applyFont="1" applyAlignment="1" applyProtection="1">
      <alignment/>
      <protection locked="0"/>
    </xf>
    <xf numFmtId="43" fontId="0" fillId="0" borderId="0" xfId="0" applyNumberForma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171" fontId="15" fillId="0" borderId="0" xfId="42" applyFont="1" applyAlignment="1" applyProtection="1">
      <alignment/>
      <protection locked="0"/>
    </xf>
    <xf numFmtId="3" fontId="15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27" fillId="35" borderId="10" xfId="0" applyNumberFormat="1" applyFont="1" applyFill="1" applyBorder="1" applyAlignment="1" applyProtection="1">
      <alignment/>
      <protection/>
    </xf>
    <xf numFmtId="3" fontId="15" fillId="35" borderId="10" xfId="0" applyNumberFormat="1" applyFont="1" applyFill="1" applyBorder="1" applyAlignment="1" applyProtection="1">
      <alignment/>
      <protection/>
    </xf>
    <xf numFmtId="3" fontId="15" fillId="34" borderId="10" xfId="0" applyNumberFormat="1" applyFont="1" applyFill="1" applyBorder="1" applyAlignment="1" applyProtection="1">
      <alignment/>
      <protection/>
    </xf>
    <xf numFmtId="3" fontId="15" fillId="0" borderId="0" xfId="0" applyNumberFormat="1" applyFont="1" applyAlignment="1" applyProtection="1">
      <alignment/>
      <protection/>
    </xf>
    <xf numFmtId="0" fontId="28" fillId="33" borderId="11" xfId="0" applyFont="1" applyFill="1" applyBorder="1" applyAlignment="1" applyProtection="1">
      <alignment/>
      <protection/>
    </xf>
    <xf numFmtId="0" fontId="29" fillId="33" borderId="10" xfId="0" applyFont="1" applyFill="1" applyBorder="1" applyAlignment="1" applyProtection="1">
      <alignment horizontal="center"/>
      <protection/>
    </xf>
    <xf numFmtId="0" fontId="29" fillId="33" borderId="13" xfId="0" applyFont="1" applyFill="1" applyBorder="1" applyAlignment="1" applyProtection="1">
      <alignment horizontal="center"/>
      <protection/>
    </xf>
    <xf numFmtId="0" fontId="29" fillId="33" borderId="11" xfId="0" applyFont="1" applyFill="1" applyBorder="1" applyAlignment="1" applyProtection="1">
      <alignment horizontal="center"/>
      <protection/>
    </xf>
    <xf numFmtId="0" fontId="29" fillId="33" borderId="12" xfId="0" applyFont="1" applyFill="1" applyBorder="1" applyAlignment="1" applyProtection="1">
      <alignment horizontal="center"/>
      <protection/>
    </xf>
    <xf numFmtId="0" fontId="29" fillId="33" borderId="10" xfId="0" applyFont="1" applyFill="1" applyBorder="1" applyAlignment="1" applyProtection="1">
      <alignment/>
      <protection/>
    </xf>
    <xf numFmtId="0" fontId="15" fillId="33" borderId="10" xfId="0" applyFont="1" applyFill="1" applyBorder="1" applyAlignment="1" applyProtection="1">
      <alignment/>
      <protection/>
    </xf>
    <xf numFmtId="3" fontId="15" fillId="0" borderId="10" xfId="0" applyNumberFormat="1" applyFont="1" applyFill="1" applyBorder="1" applyAlignment="1" applyProtection="1">
      <alignment/>
      <protection/>
    </xf>
    <xf numFmtId="0" fontId="29" fillId="33" borderId="10" xfId="0" applyFont="1" applyFill="1" applyBorder="1" applyAlignment="1" applyProtection="1">
      <alignment horizontal="left"/>
      <protection/>
    </xf>
    <xf numFmtId="0" fontId="15" fillId="33" borderId="10" xfId="0" applyFont="1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27" fillId="33" borderId="10" xfId="0" applyFont="1" applyFill="1" applyBorder="1" applyAlignment="1" applyProtection="1">
      <alignment/>
      <protection/>
    </xf>
    <xf numFmtId="3" fontId="27" fillId="33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 applyProtection="1">
      <alignment horizontal="left"/>
      <protection/>
    </xf>
    <xf numFmtId="0" fontId="58" fillId="0" borderId="0" xfId="0" applyFont="1" applyAlignment="1">
      <alignment/>
    </xf>
    <xf numFmtId="0" fontId="59" fillId="0" borderId="0" xfId="0" applyFont="1" applyAlignment="1" applyProtection="1">
      <alignment/>
      <protection/>
    </xf>
    <xf numFmtId="0" fontId="58" fillId="33" borderId="10" xfId="0" applyFont="1" applyFill="1" applyBorder="1" applyAlignment="1" applyProtection="1">
      <alignment horizontal="center"/>
      <protection/>
    </xf>
    <xf numFmtId="3" fontId="58" fillId="35" borderId="10" xfId="0" applyNumberFormat="1" applyFont="1" applyFill="1" applyBorder="1" applyAlignment="1" applyProtection="1">
      <alignment/>
      <protection/>
    </xf>
    <xf numFmtId="3" fontId="59" fillId="35" borderId="10" xfId="0" applyNumberFormat="1" applyFont="1" applyFill="1" applyBorder="1" applyAlignment="1" applyProtection="1">
      <alignment/>
      <protection/>
    </xf>
    <xf numFmtId="3" fontId="59" fillId="0" borderId="0" xfId="0" applyNumberFormat="1" applyFont="1" applyAlignment="1" applyProtection="1">
      <alignment/>
      <protection/>
    </xf>
    <xf numFmtId="171" fontId="59" fillId="0" borderId="0" xfId="42" applyFont="1" applyAlignment="1" applyProtection="1">
      <alignment/>
      <protection/>
    </xf>
    <xf numFmtId="171" fontId="30" fillId="0" borderId="0" xfId="42" applyFont="1" applyAlignment="1" applyProtection="1">
      <alignment/>
      <protection/>
    </xf>
    <xf numFmtId="171" fontId="31" fillId="0" borderId="0" xfId="42" applyFont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0" fontId="4" fillId="33" borderId="15" xfId="0" applyFont="1" applyFill="1" applyBorder="1" applyAlignment="1">
      <alignment horizontal="center"/>
    </xf>
    <xf numFmtId="3" fontId="58" fillId="0" borderId="0" xfId="0" applyNumberFormat="1" applyFont="1" applyAlignment="1">
      <alignment/>
    </xf>
    <xf numFmtId="0" fontId="30" fillId="0" borderId="10" xfId="0" applyFont="1" applyBorder="1" applyAlignment="1" applyProtection="1">
      <alignment horizontal="center"/>
      <protection/>
    </xf>
    <xf numFmtId="0" fontId="32" fillId="0" borderId="0" xfId="0" applyFont="1" applyAlignment="1" applyProtection="1">
      <alignment/>
      <protection/>
    </xf>
    <xf numFmtId="0" fontId="27" fillId="33" borderId="11" xfId="0" applyFont="1" applyFill="1" applyBorder="1" applyAlignment="1" applyProtection="1">
      <alignment horizontal="center"/>
      <protection/>
    </xf>
    <xf numFmtId="0" fontId="15" fillId="33" borderId="11" xfId="0" applyFont="1" applyFill="1" applyBorder="1" applyAlignment="1" applyProtection="1">
      <alignment/>
      <protection/>
    </xf>
    <xf numFmtId="0" fontId="27" fillId="33" borderId="11" xfId="0" applyFont="1" applyFill="1" applyBorder="1" applyAlignment="1">
      <alignment horizontal="center"/>
    </xf>
    <xf numFmtId="0" fontId="27" fillId="33" borderId="25" xfId="0" applyFont="1" applyFill="1" applyBorder="1" applyAlignment="1">
      <alignment horizontal="center"/>
    </xf>
    <xf numFmtId="0" fontId="27" fillId="33" borderId="13" xfId="0" applyFont="1" applyFill="1" applyBorder="1" applyAlignment="1" applyProtection="1">
      <alignment horizontal="center"/>
      <protection/>
    </xf>
    <xf numFmtId="0" fontId="27" fillId="33" borderId="13" xfId="0" applyFont="1" applyFill="1" applyBorder="1" applyAlignment="1" applyProtection="1">
      <alignment horizontal="center" vertical="center"/>
      <protection/>
    </xf>
    <xf numFmtId="0" fontId="27" fillId="33" borderId="13" xfId="0" applyFont="1" applyFill="1" applyBorder="1" applyAlignment="1">
      <alignment horizontal="center"/>
    </xf>
    <xf numFmtId="0" fontId="27" fillId="33" borderId="12" xfId="0" applyFont="1" applyFill="1" applyBorder="1" applyAlignment="1" applyProtection="1">
      <alignment horizontal="center"/>
      <protection/>
    </xf>
    <xf numFmtId="0" fontId="27" fillId="33" borderId="12" xfId="0" applyFont="1" applyFill="1" applyBorder="1" applyAlignment="1" applyProtection="1">
      <alignment horizontal="center" vertical="center"/>
      <protection/>
    </xf>
    <xf numFmtId="0" fontId="27" fillId="33" borderId="12" xfId="0" applyFont="1" applyFill="1" applyBorder="1" applyAlignment="1">
      <alignment horizontal="center"/>
    </xf>
    <xf numFmtId="0" fontId="30" fillId="33" borderId="10" xfId="0" applyFont="1" applyFill="1" applyBorder="1" applyAlignment="1">
      <alignment horizontal="center"/>
    </xf>
    <xf numFmtId="0" fontId="30" fillId="33" borderId="10" xfId="0" applyFont="1" applyFill="1" applyBorder="1" applyAlignment="1">
      <alignment/>
    </xf>
    <xf numFmtId="3" fontId="30" fillId="0" borderId="10" xfId="0" applyNumberFormat="1" applyFont="1" applyFill="1" applyBorder="1" applyAlignment="1">
      <alignment horizontal="right"/>
    </xf>
    <xf numFmtId="3" fontId="31" fillId="34" borderId="10" xfId="0" applyNumberFormat="1" applyFont="1" applyFill="1" applyBorder="1" applyAlignment="1">
      <alignment horizontal="right"/>
    </xf>
    <xf numFmtId="0" fontId="31" fillId="33" borderId="10" xfId="0" applyFont="1" applyFill="1" applyBorder="1" applyAlignment="1">
      <alignment horizontal="center"/>
    </xf>
    <xf numFmtId="0" fontId="31" fillId="33" borderId="10" xfId="0" applyFont="1" applyFill="1" applyBorder="1" applyAlignment="1">
      <alignment/>
    </xf>
    <xf numFmtId="3" fontId="31" fillId="0" borderId="10" xfId="0" applyNumberFormat="1" applyFont="1" applyFill="1" applyBorder="1" applyAlignment="1">
      <alignment horizontal="right"/>
    </xf>
    <xf numFmtId="0" fontId="31" fillId="33" borderId="10" xfId="0" applyFont="1" applyFill="1" applyBorder="1" applyAlignment="1" quotePrefix="1">
      <alignment horizontal="center"/>
    </xf>
    <xf numFmtId="0" fontId="34" fillId="0" borderId="0" xfId="0" applyFont="1" applyAlignment="1" applyProtection="1">
      <alignment/>
      <protection/>
    </xf>
    <xf numFmtId="0" fontId="33" fillId="0" borderId="0" xfId="0" applyFont="1" applyAlignment="1" applyProtection="1">
      <alignment horizontal="center"/>
      <protection/>
    </xf>
    <xf numFmtId="0" fontId="34" fillId="0" borderId="0" xfId="0" applyFont="1" applyAlignment="1" applyProtection="1">
      <alignment horizontal="center"/>
      <protection/>
    </xf>
    <xf numFmtId="0" fontId="35" fillId="0" borderId="0" xfId="0" applyFont="1" applyAlignment="1" applyProtection="1">
      <alignment/>
      <protection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6" fillId="0" borderId="0" xfId="0" applyFont="1" applyAlignment="1">
      <alignment/>
    </xf>
    <xf numFmtId="0" fontId="33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15" fillId="33" borderId="11" xfId="0" applyFont="1" applyFill="1" applyBorder="1" applyAlignment="1" applyProtection="1">
      <alignment/>
      <protection/>
    </xf>
    <xf numFmtId="0" fontId="60" fillId="33" borderId="11" xfId="0" applyFont="1" applyFill="1" applyBorder="1" applyAlignment="1" applyProtection="1">
      <alignment horizontal="center"/>
      <protection/>
    </xf>
    <xf numFmtId="0" fontId="29" fillId="33" borderId="13" xfId="0" applyFont="1" applyFill="1" applyBorder="1" applyAlignment="1" applyProtection="1">
      <alignment horizontal="center" vertical="center"/>
      <protection/>
    </xf>
    <xf numFmtId="0" fontId="60" fillId="33" borderId="13" xfId="0" applyFont="1" applyFill="1" applyBorder="1" applyAlignment="1" applyProtection="1">
      <alignment horizontal="center"/>
      <protection/>
    </xf>
    <xf numFmtId="0" fontId="60" fillId="33" borderId="12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 wrapText="1"/>
      <protection/>
    </xf>
    <xf numFmtId="0" fontId="29" fillId="33" borderId="13" xfId="0" applyFont="1" applyFill="1" applyBorder="1" applyAlignment="1" applyProtection="1">
      <alignment horizontal="center" vertical="center" wrapText="1"/>
      <protection/>
    </xf>
    <xf numFmtId="0" fontId="27" fillId="33" borderId="13" xfId="0" applyFont="1" applyFill="1" applyBorder="1" applyAlignment="1" applyProtection="1">
      <alignment horizontal="center" wrapText="1"/>
      <protection/>
    </xf>
    <xf numFmtId="0" fontId="27" fillId="33" borderId="12" xfId="0" applyFont="1" applyFill="1" applyBorder="1" applyAlignment="1" applyProtection="1">
      <alignment horizontal="center" wrapText="1"/>
      <protection/>
    </xf>
    <xf numFmtId="43" fontId="0" fillId="0" borderId="0" xfId="0" applyNumberFormat="1" applyFont="1" applyAlignment="1" applyProtection="1">
      <alignment/>
      <protection/>
    </xf>
    <xf numFmtId="171" fontId="30" fillId="0" borderId="0" xfId="42" applyFont="1" applyAlignment="1">
      <alignment/>
    </xf>
    <xf numFmtId="171" fontId="1" fillId="0" borderId="0" xfId="42" applyFont="1" applyAlignment="1">
      <alignment/>
    </xf>
    <xf numFmtId="171" fontId="0" fillId="0" borderId="0" xfId="42" applyFont="1" applyAlignment="1" applyProtection="1">
      <alignment/>
      <protection/>
    </xf>
    <xf numFmtId="171" fontId="0" fillId="36" borderId="0" xfId="42" applyFont="1" applyFill="1" applyAlignment="1" applyProtection="1">
      <alignment/>
      <protection/>
    </xf>
    <xf numFmtId="171" fontId="0" fillId="19" borderId="0" xfId="42" applyFont="1" applyFill="1" applyAlignment="1" applyProtection="1">
      <alignment/>
      <protection/>
    </xf>
    <xf numFmtId="3" fontId="59" fillId="19" borderId="10" xfId="0" applyNumberFormat="1" applyFont="1" applyFill="1" applyBorder="1" applyAlignment="1" applyProtection="1">
      <alignment/>
      <protection/>
    </xf>
    <xf numFmtId="3" fontId="59" fillId="37" borderId="10" xfId="0" applyNumberFormat="1" applyFont="1" applyFill="1" applyBorder="1" applyAlignment="1" applyProtection="1">
      <alignment/>
      <protection/>
    </xf>
    <xf numFmtId="171" fontId="0" fillId="14" borderId="0" xfId="42" applyFont="1" applyFill="1" applyAlignment="1" applyProtection="1">
      <alignment/>
      <protection/>
    </xf>
    <xf numFmtId="171" fontId="0" fillId="13" borderId="0" xfId="42" applyFont="1" applyFill="1" applyAlignment="1" applyProtection="1">
      <alignment/>
      <protection/>
    </xf>
    <xf numFmtId="3" fontId="59" fillId="13" borderId="10" xfId="0" applyNumberFormat="1" applyFont="1" applyFill="1" applyBorder="1" applyAlignment="1" applyProtection="1">
      <alignment/>
      <protection/>
    </xf>
    <xf numFmtId="171" fontId="0" fillId="12" borderId="0" xfId="42" applyFont="1" applyFill="1" applyAlignment="1" applyProtection="1">
      <alignment/>
      <protection/>
    </xf>
    <xf numFmtId="3" fontId="59" fillId="12" borderId="10" xfId="0" applyNumberFormat="1" applyFont="1" applyFill="1" applyBorder="1" applyAlignment="1" applyProtection="1">
      <alignment/>
      <protection/>
    </xf>
    <xf numFmtId="3" fontId="59" fillId="14" borderId="10" xfId="0" applyNumberFormat="1" applyFont="1" applyFill="1" applyBorder="1" applyAlignment="1" applyProtection="1">
      <alignment/>
      <protection/>
    </xf>
    <xf numFmtId="171" fontId="0" fillId="38" borderId="0" xfId="42" applyFont="1" applyFill="1" applyAlignment="1" applyProtection="1">
      <alignment/>
      <protection/>
    </xf>
    <xf numFmtId="3" fontId="59" fillId="38" borderId="10" xfId="0" applyNumberFormat="1" applyFont="1" applyFill="1" applyBorder="1" applyAlignment="1" applyProtection="1">
      <alignment/>
      <protection/>
    </xf>
    <xf numFmtId="3" fontId="34" fillId="0" borderId="0" xfId="0" applyNumberFormat="1" applyFont="1" applyAlignment="1" applyProtection="1">
      <alignment horizontal="center"/>
      <protection/>
    </xf>
    <xf numFmtId="0" fontId="4" fillId="33" borderId="14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left"/>
    </xf>
    <xf numFmtId="0" fontId="4" fillId="33" borderId="27" xfId="0" applyFont="1" applyFill="1" applyBorder="1" applyAlignment="1">
      <alignment horizontal="left"/>
    </xf>
    <xf numFmtId="0" fontId="4" fillId="33" borderId="28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 horizontal="left"/>
    </xf>
    <xf numFmtId="0" fontId="4" fillId="33" borderId="31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30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3" borderId="34" xfId="0" applyFont="1" applyFill="1" applyBorder="1" applyAlignment="1">
      <alignment/>
    </xf>
    <xf numFmtId="0" fontId="4" fillId="33" borderId="35" xfId="0" applyFont="1" applyFill="1" applyBorder="1" applyAlignment="1">
      <alignment/>
    </xf>
    <xf numFmtId="0" fontId="4" fillId="33" borderId="36" xfId="0" applyFont="1" applyFill="1" applyBorder="1" applyAlignment="1">
      <alignment/>
    </xf>
    <xf numFmtId="0" fontId="27" fillId="33" borderId="13" xfId="0" applyFont="1" applyFill="1" applyBorder="1" applyAlignment="1">
      <alignment horizontal="center" wrapText="1"/>
    </xf>
    <xf numFmtId="0" fontId="27" fillId="33" borderId="12" xfId="0" applyFont="1" applyFill="1" applyBorder="1" applyAlignment="1">
      <alignment horizontal="center" wrapText="1"/>
    </xf>
    <xf numFmtId="0" fontId="1" fillId="0" borderId="25" xfId="0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/>
    </xf>
    <xf numFmtId="0" fontId="81" fillId="39" borderId="0" xfId="0" applyFont="1" applyFill="1" applyAlignment="1">
      <alignment horizontal="center"/>
    </xf>
    <xf numFmtId="0" fontId="0" fillId="33" borderId="10" xfId="0" applyFont="1" applyFill="1" applyBorder="1" applyAlignment="1" applyProtection="1">
      <alignment wrapText="1"/>
      <protection/>
    </xf>
    <xf numFmtId="0" fontId="0" fillId="33" borderId="10" xfId="0" applyFill="1" applyBorder="1" applyAlignment="1" applyProtection="1">
      <alignment wrapText="1"/>
      <protection/>
    </xf>
    <xf numFmtId="0" fontId="0" fillId="33" borderId="10" xfId="0" applyFont="1" applyFill="1" applyBorder="1" applyAlignment="1" applyProtection="1">
      <alignment wrapText="1"/>
      <protection/>
    </xf>
    <xf numFmtId="0" fontId="0" fillId="33" borderId="10" xfId="0" applyFont="1" applyFill="1" applyBorder="1" applyAlignment="1" applyProtection="1">
      <alignment/>
      <protection/>
    </xf>
    <xf numFmtId="0" fontId="15" fillId="33" borderId="10" xfId="0" applyFont="1" applyFill="1" applyBorder="1" applyAlignment="1" applyProtection="1">
      <alignment wrapText="1"/>
      <protection/>
    </xf>
    <xf numFmtId="188" fontId="0" fillId="0" borderId="0" xfId="42" applyNumberFormat="1" applyFont="1" applyAlignment="1">
      <alignment/>
    </xf>
    <xf numFmtId="188" fontId="0" fillId="0" borderId="0" xfId="0" applyNumberFormat="1" applyAlignment="1">
      <alignment/>
    </xf>
    <xf numFmtId="188" fontId="0" fillId="16" borderId="0" xfId="42" applyNumberFormat="1" applyFont="1" applyFill="1" applyAlignment="1">
      <alignment/>
    </xf>
    <xf numFmtId="0" fontId="0" fillId="16" borderId="0" xfId="0" applyFill="1" applyAlignment="1">
      <alignment/>
    </xf>
    <xf numFmtId="0" fontId="4" fillId="33" borderId="0" xfId="0" applyFont="1" applyFill="1" applyBorder="1" applyAlignment="1">
      <alignment horizontal="center"/>
    </xf>
    <xf numFmtId="0" fontId="23" fillId="33" borderId="23" xfId="0" applyFont="1" applyFill="1" applyBorder="1" applyAlignment="1">
      <alignment horizontal="center"/>
    </xf>
    <xf numFmtId="0" fontId="23" fillId="33" borderId="2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23" fillId="33" borderId="3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23" fillId="33" borderId="32" xfId="0" applyFont="1" applyFill="1" applyBorder="1" applyAlignment="1">
      <alignment horizontal="center"/>
    </xf>
    <xf numFmtId="0" fontId="8" fillId="0" borderId="15" xfId="0" applyFont="1" applyBorder="1" applyAlignment="1" applyProtection="1">
      <alignment horizontal="center"/>
      <protection/>
    </xf>
    <xf numFmtId="0" fontId="0" fillId="33" borderId="23" xfId="0" applyFont="1" applyFill="1" applyBorder="1" applyAlignment="1" applyProtection="1">
      <alignment horizontal="center" vertical="center"/>
      <protection/>
    </xf>
    <xf numFmtId="0" fontId="0" fillId="33" borderId="24" xfId="0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 applyProtection="1">
      <alignment horizontal="center" vertical="center"/>
      <protection/>
    </xf>
    <xf numFmtId="0" fontId="1" fillId="33" borderId="24" xfId="0" applyFont="1" applyFill="1" applyBorder="1" applyAlignment="1" applyProtection="1">
      <alignment horizontal="center" vertical="center"/>
      <protection/>
    </xf>
    <xf numFmtId="0" fontId="32" fillId="0" borderId="23" xfId="0" applyFont="1" applyBorder="1" applyAlignment="1" applyProtection="1">
      <alignment horizontal="center"/>
      <protection/>
    </xf>
    <xf numFmtId="0" fontId="32" fillId="0" borderId="24" xfId="0" applyFont="1" applyBorder="1" applyAlignment="1" applyProtection="1">
      <alignment horizontal="center"/>
      <protection/>
    </xf>
    <xf numFmtId="3" fontId="0" fillId="4" borderId="20" xfId="0" applyNumberFormat="1" applyFont="1" applyFill="1" applyBorder="1" applyAlignment="1" applyProtection="1">
      <alignment horizontal="center"/>
      <protection/>
    </xf>
    <xf numFmtId="3" fontId="0" fillId="4" borderId="21" xfId="0" applyNumberFormat="1" applyFont="1" applyFill="1" applyBorder="1" applyAlignment="1" applyProtection="1">
      <alignment horizontal="center"/>
      <protection/>
    </xf>
    <xf numFmtId="0" fontId="0" fillId="33" borderId="25" xfId="0" applyFont="1" applyFill="1" applyBorder="1" applyAlignment="1" applyProtection="1">
      <alignment horizontal="center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center" vertical="center"/>
      <protection/>
    </xf>
    <xf numFmtId="0" fontId="0" fillId="33" borderId="21" xfId="0" applyFont="1" applyFill="1" applyBorder="1" applyAlignment="1" applyProtection="1">
      <alignment horizontal="center" vertical="center"/>
      <protection/>
    </xf>
    <xf numFmtId="3" fontId="1" fillId="33" borderId="11" xfId="0" applyNumberFormat="1" applyFont="1" applyFill="1" applyBorder="1" applyAlignment="1" applyProtection="1">
      <alignment horizontal="center"/>
      <protection/>
    </xf>
    <xf numFmtId="3" fontId="1" fillId="33" borderId="12" xfId="0" applyNumberFormat="1" applyFont="1" applyFill="1" applyBorder="1" applyAlignment="1" applyProtection="1">
      <alignment horizontal="center"/>
      <protection/>
    </xf>
    <xf numFmtId="3" fontId="9" fillId="0" borderId="15" xfId="0" applyNumberFormat="1" applyFont="1" applyBorder="1" applyAlignment="1" applyProtection="1">
      <alignment horizontal="center"/>
      <protection/>
    </xf>
    <xf numFmtId="0" fontId="1" fillId="33" borderId="11" xfId="0" applyFont="1" applyFill="1" applyBorder="1" applyAlignment="1" applyProtection="1" quotePrefix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3" fontId="1" fillId="35" borderId="11" xfId="0" applyNumberFormat="1" applyFont="1" applyFill="1" applyBorder="1" applyAlignment="1" applyProtection="1">
      <alignment horizontal="center"/>
      <protection/>
    </xf>
    <xf numFmtId="3" fontId="1" fillId="35" borderId="1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32" fillId="0" borderId="0" xfId="0" applyFont="1" applyAlignment="1" applyProtection="1">
      <alignment horizontal="center"/>
      <protection/>
    </xf>
    <xf numFmtId="3" fontId="1" fillId="33" borderId="23" xfId="0" applyNumberFormat="1" applyFont="1" applyFill="1" applyBorder="1" applyAlignment="1" applyProtection="1">
      <alignment horizontal="center"/>
      <protection/>
    </xf>
    <xf numFmtId="3" fontId="1" fillId="33" borderId="24" xfId="0" applyNumberFormat="1" applyFont="1" applyFill="1" applyBorder="1" applyAlignment="1" applyProtection="1">
      <alignment horizontal="center"/>
      <protection/>
    </xf>
    <xf numFmtId="0" fontId="1" fillId="33" borderId="25" xfId="0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20" xfId="0" applyFont="1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 applyProtection="1">
      <alignment horizontal="center" vertical="center"/>
      <protection/>
    </xf>
    <xf numFmtId="0" fontId="27" fillId="0" borderId="0" xfId="0" applyFont="1" applyAlignment="1">
      <alignment horizontal="left"/>
    </xf>
    <xf numFmtId="170" fontId="18" fillId="0" borderId="0" xfId="44" applyFont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7" xfId="0" applyFont="1" applyBorder="1" applyAlignment="1">
      <alignment horizontal="left" wrapText="1"/>
    </xf>
    <xf numFmtId="0" fontId="0" fillId="0" borderId="38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1" fillId="0" borderId="3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3" fillId="33" borderId="23" xfId="0" applyFont="1" applyFill="1" applyBorder="1" applyAlignment="1" applyProtection="1">
      <alignment horizontal="center"/>
      <protection/>
    </xf>
    <xf numFmtId="0" fontId="3" fillId="33" borderId="24" xfId="0" applyFont="1" applyFill="1" applyBorder="1" applyAlignment="1" applyProtection="1">
      <alignment horizontal="center"/>
      <protection/>
    </xf>
    <xf numFmtId="3" fontId="2" fillId="35" borderId="11" xfId="0" applyNumberFormat="1" applyFont="1" applyFill="1" applyBorder="1" applyAlignment="1" applyProtection="1">
      <alignment horizontal="center"/>
      <protection/>
    </xf>
    <xf numFmtId="3" fontId="2" fillId="35" borderId="12" xfId="0" applyNumberFormat="1" applyFont="1" applyFill="1" applyBorder="1" applyAlignment="1" applyProtection="1">
      <alignment horizontal="center"/>
      <protection/>
    </xf>
    <xf numFmtId="0" fontId="6" fillId="33" borderId="23" xfId="0" applyFont="1" applyFill="1" applyBorder="1" applyAlignment="1" applyProtection="1">
      <alignment horizontal="center"/>
      <protection/>
    </xf>
    <xf numFmtId="0" fontId="6" fillId="33" borderId="24" xfId="0" applyFont="1" applyFill="1" applyBorder="1" applyAlignment="1" applyProtection="1">
      <alignment horizontal="center"/>
      <protection/>
    </xf>
    <xf numFmtId="0" fontId="34" fillId="0" borderId="0" xfId="0" applyFont="1" applyAlignment="1" applyProtection="1">
      <alignment horizontal="center"/>
      <protection/>
    </xf>
    <xf numFmtId="0" fontId="29" fillId="33" borderId="10" xfId="0" applyFont="1" applyFill="1" applyBorder="1" applyAlignment="1" applyProtection="1">
      <alignment horizontal="center"/>
      <protection/>
    </xf>
    <xf numFmtId="0" fontId="29" fillId="33" borderId="23" xfId="0" applyFont="1" applyFill="1" applyBorder="1" applyAlignment="1" applyProtection="1">
      <alignment horizontal="center"/>
      <protection/>
    </xf>
    <xf numFmtId="0" fontId="29" fillId="33" borderId="24" xfId="0" applyFont="1" applyFill="1" applyBorder="1" applyAlignment="1" applyProtection="1">
      <alignment horizontal="center"/>
      <protection/>
    </xf>
    <xf numFmtId="0" fontId="27" fillId="33" borderId="23" xfId="0" applyFont="1" applyFill="1" applyBorder="1" applyAlignment="1">
      <alignment horizontal="center"/>
    </xf>
    <xf numFmtId="0" fontId="27" fillId="33" borderId="14" xfId="0" applyFont="1" applyFill="1" applyBorder="1" applyAlignment="1">
      <alignment horizontal="center"/>
    </xf>
    <xf numFmtId="0" fontId="27" fillId="33" borderId="24" xfId="0" applyFont="1" applyFill="1" applyBorder="1" applyAlignment="1">
      <alignment horizontal="center"/>
    </xf>
    <xf numFmtId="0" fontId="34" fillId="0" borderId="23" xfId="0" applyFont="1" applyBorder="1" applyAlignment="1" applyProtection="1">
      <alignment horizontal="center"/>
      <protection/>
    </xf>
    <xf numFmtId="0" fontId="34" fillId="0" borderId="14" xfId="0" applyFont="1" applyBorder="1" applyAlignment="1" applyProtection="1">
      <alignment horizontal="center"/>
      <protection/>
    </xf>
    <xf numFmtId="0" fontId="34" fillId="0" borderId="24" xfId="0" applyFont="1" applyBorder="1" applyAlignment="1" applyProtection="1">
      <alignment horizontal="center"/>
      <protection/>
    </xf>
    <xf numFmtId="0" fontId="15" fillId="33" borderId="23" xfId="0" applyFont="1" applyFill="1" applyBorder="1" applyAlignment="1" applyProtection="1">
      <alignment horizontal="left" wrapText="1"/>
      <protection/>
    </xf>
    <xf numFmtId="0" fontId="15" fillId="33" borderId="14" xfId="0" applyFont="1" applyFill="1" applyBorder="1" applyAlignment="1" applyProtection="1">
      <alignment horizontal="left" wrapText="1"/>
      <protection/>
    </xf>
    <xf numFmtId="0" fontId="15" fillId="33" borderId="24" xfId="0" applyFont="1" applyFill="1" applyBorder="1" applyAlignment="1" applyProtection="1">
      <alignment horizontal="left" wrapText="1"/>
      <protection/>
    </xf>
    <xf numFmtId="0" fontId="15" fillId="33" borderId="23" xfId="0" applyFont="1" applyFill="1" applyBorder="1" applyAlignment="1" applyProtection="1">
      <alignment horizontal="left"/>
      <protection/>
    </xf>
    <xf numFmtId="0" fontId="15" fillId="33" borderId="14" xfId="0" applyFont="1" applyFill="1" applyBorder="1" applyAlignment="1" applyProtection="1">
      <alignment horizontal="left"/>
      <protection/>
    </xf>
    <xf numFmtId="0" fontId="15" fillId="33" borderId="24" xfId="0" applyFont="1" applyFill="1" applyBorder="1" applyAlignment="1" applyProtection="1">
      <alignment horizontal="left"/>
      <protection/>
    </xf>
    <xf numFmtId="0" fontId="1" fillId="33" borderId="23" xfId="0" applyFont="1" applyFill="1" applyBorder="1" applyAlignment="1" applyProtection="1">
      <alignment horizontal="left" vertical="center"/>
      <protection/>
    </xf>
    <xf numFmtId="0" fontId="1" fillId="33" borderId="24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horizontal="center"/>
      <protection/>
    </xf>
    <xf numFmtId="0" fontId="38" fillId="0" borderId="0" xfId="0" applyFont="1" applyAlignment="1" applyProtection="1">
      <alignment horizontal="center"/>
      <protection/>
    </xf>
    <xf numFmtId="0" fontId="6" fillId="33" borderId="11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37" fillId="0" borderId="23" xfId="0" applyFont="1" applyBorder="1" applyAlignment="1" applyProtection="1">
      <alignment horizontal="center"/>
      <protection/>
    </xf>
    <xf numFmtId="0" fontId="37" fillId="0" borderId="14" xfId="0" applyFont="1" applyBorder="1" applyAlignment="1" applyProtection="1">
      <alignment horizontal="center"/>
      <protection/>
    </xf>
    <xf numFmtId="0" fontId="37" fillId="0" borderId="24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0"/>
  <sheetViews>
    <sheetView zoomScalePageLayoutView="0" workbookViewId="0" topLeftCell="A16">
      <selection activeCell="A15" sqref="A15:I15"/>
    </sheetView>
  </sheetViews>
  <sheetFormatPr defaultColWidth="9.140625" defaultRowHeight="12.75"/>
  <cols>
    <col min="3" max="3" width="11.8515625" style="0" customWidth="1"/>
  </cols>
  <sheetData>
    <row r="1" spans="1:9" ht="18" customHeight="1">
      <c r="A1" s="328" t="s">
        <v>185</v>
      </c>
      <c r="B1" s="329"/>
      <c r="C1" s="329"/>
      <c r="D1" s="329"/>
      <c r="E1" s="330" t="s">
        <v>748</v>
      </c>
      <c r="F1" s="330"/>
      <c r="G1" s="331"/>
      <c r="H1" s="331"/>
      <c r="I1" s="332"/>
    </row>
    <row r="2" spans="1:9" ht="17.25" customHeight="1">
      <c r="A2" s="333" t="s">
        <v>186</v>
      </c>
      <c r="B2" s="113"/>
      <c r="C2" s="113"/>
      <c r="D2" s="113"/>
      <c r="E2" s="361">
        <v>1087006</v>
      </c>
      <c r="F2" s="361"/>
      <c r="G2" s="108"/>
      <c r="H2" s="108"/>
      <c r="I2" s="334"/>
    </row>
    <row r="3" spans="1:9" ht="6.75" customHeight="1">
      <c r="A3" s="335"/>
      <c r="B3" s="107"/>
      <c r="C3" s="107"/>
      <c r="D3" s="107"/>
      <c r="E3" s="107"/>
      <c r="F3" s="107"/>
      <c r="G3" s="107"/>
      <c r="H3" s="107"/>
      <c r="I3" s="336"/>
    </row>
    <row r="4" spans="1:9" ht="18" customHeight="1">
      <c r="A4" s="333" t="s">
        <v>614</v>
      </c>
      <c r="B4" s="107"/>
      <c r="C4" s="107"/>
      <c r="D4" s="108"/>
      <c r="E4" s="361">
        <v>1087006</v>
      </c>
      <c r="F4" s="361"/>
      <c r="G4" s="108"/>
      <c r="H4" s="108"/>
      <c r="I4" s="334"/>
    </row>
    <row r="5" spans="1:9" ht="18" customHeight="1">
      <c r="A5" s="335" t="s">
        <v>176</v>
      </c>
      <c r="B5" s="107"/>
      <c r="C5" s="107"/>
      <c r="D5" s="109"/>
      <c r="E5" s="361" t="s">
        <v>749</v>
      </c>
      <c r="F5" s="361"/>
      <c r="G5" s="109"/>
      <c r="H5" s="109"/>
      <c r="I5" s="337"/>
    </row>
    <row r="6" spans="1:9" ht="18" customHeight="1">
      <c r="A6" s="335" t="s">
        <v>188</v>
      </c>
      <c r="B6" s="107"/>
      <c r="C6" s="107"/>
      <c r="D6" s="109"/>
      <c r="E6" s="361" t="s">
        <v>750</v>
      </c>
      <c r="F6" s="361"/>
      <c r="G6" s="109"/>
      <c r="H6" s="109"/>
      <c r="I6" s="337"/>
    </row>
    <row r="7" spans="1:9" ht="18" customHeight="1">
      <c r="A7" s="335" t="s">
        <v>634</v>
      </c>
      <c r="B7" s="107"/>
      <c r="C7" s="107"/>
      <c r="D7" s="109"/>
      <c r="E7" s="109"/>
      <c r="F7" s="109"/>
      <c r="G7" s="327" t="s">
        <v>743</v>
      </c>
      <c r="H7" s="109"/>
      <c r="I7" s="337"/>
    </row>
    <row r="8" spans="1:9" ht="18" customHeight="1">
      <c r="A8" s="335"/>
      <c r="B8" s="107"/>
      <c r="C8" s="107"/>
      <c r="D8" s="109"/>
      <c r="E8" s="109"/>
      <c r="F8" s="109"/>
      <c r="G8" s="109"/>
      <c r="H8" s="109"/>
      <c r="I8" s="337"/>
    </row>
    <row r="9" spans="1:9" ht="12.75">
      <c r="A9" s="335"/>
      <c r="B9" s="107"/>
      <c r="C9" s="107"/>
      <c r="D9" s="107"/>
      <c r="E9" s="107"/>
      <c r="F9" s="107"/>
      <c r="G9" s="107"/>
      <c r="H9" s="107"/>
      <c r="I9" s="336"/>
    </row>
    <row r="10" spans="1:9" ht="12.75">
      <c r="A10" s="335"/>
      <c r="B10" s="107"/>
      <c r="C10" s="107"/>
      <c r="D10" s="107"/>
      <c r="E10" s="107"/>
      <c r="F10" s="107"/>
      <c r="G10" s="107"/>
      <c r="H10" s="107"/>
      <c r="I10" s="336"/>
    </row>
    <row r="11" spans="1:9" ht="12.75">
      <c r="A11" s="335"/>
      <c r="B11" s="107"/>
      <c r="C11" s="107"/>
      <c r="D11" s="107"/>
      <c r="E11" s="107"/>
      <c r="F11" s="107"/>
      <c r="G11" s="107"/>
      <c r="H11" s="107"/>
      <c r="I11" s="336"/>
    </row>
    <row r="12" spans="1:9" ht="12.75">
      <c r="A12" s="335"/>
      <c r="B12" s="107"/>
      <c r="C12" s="107"/>
      <c r="D12" s="107"/>
      <c r="E12" s="107"/>
      <c r="F12" s="107"/>
      <c r="G12" s="107"/>
      <c r="H12" s="107"/>
      <c r="I12" s="336"/>
    </row>
    <row r="13" spans="1:14" ht="20.25">
      <c r="A13" s="362" t="s">
        <v>570</v>
      </c>
      <c r="B13" s="363"/>
      <c r="C13" s="363"/>
      <c r="D13" s="363"/>
      <c r="E13" s="363"/>
      <c r="F13" s="363"/>
      <c r="G13" s="363"/>
      <c r="H13" s="363"/>
      <c r="I13" s="364"/>
      <c r="N13" t="s">
        <v>183</v>
      </c>
    </row>
    <row r="14" spans="1:9" ht="12.75">
      <c r="A14" s="338"/>
      <c r="B14" s="195"/>
      <c r="C14" s="195"/>
      <c r="D14" s="195"/>
      <c r="E14" s="195"/>
      <c r="F14" s="195"/>
      <c r="G14" s="195"/>
      <c r="H14" s="195"/>
      <c r="I14" s="339"/>
    </row>
    <row r="15" spans="1:9" ht="20.25" customHeight="1">
      <c r="A15" s="362" t="s">
        <v>571</v>
      </c>
      <c r="B15" s="363"/>
      <c r="C15" s="363"/>
      <c r="D15" s="363"/>
      <c r="E15" s="363"/>
      <c r="F15" s="363"/>
      <c r="G15" s="363"/>
      <c r="H15" s="363"/>
      <c r="I15" s="364"/>
    </row>
    <row r="16" spans="1:9" ht="20.25">
      <c r="A16" s="335"/>
      <c r="B16" s="107"/>
      <c r="C16" s="107"/>
      <c r="D16" s="359">
        <v>2019</v>
      </c>
      <c r="E16" s="360"/>
      <c r="F16" s="107"/>
      <c r="G16" s="107"/>
      <c r="H16" s="107"/>
      <c r="I16" s="336"/>
    </row>
    <row r="17" spans="1:9" ht="12.75">
      <c r="A17" s="335"/>
      <c r="B17" s="107"/>
      <c r="C17" s="107"/>
      <c r="D17" s="107"/>
      <c r="E17" s="107"/>
      <c r="F17" s="107"/>
      <c r="G17" s="107"/>
      <c r="H17" s="107"/>
      <c r="I17" s="336"/>
    </row>
    <row r="18" spans="1:9" ht="12.75">
      <c r="A18" s="335"/>
      <c r="B18" s="107"/>
      <c r="C18" s="107"/>
      <c r="D18" s="107"/>
      <c r="E18" s="107"/>
      <c r="F18" s="107"/>
      <c r="G18" s="107"/>
      <c r="H18" s="107"/>
      <c r="I18" s="336"/>
    </row>
    <row r="19" spans="1:9" ht="12.75">
      <c r="A19" s="335"/>
      <c r="B19" s="107"/>
      <c r="C19" s="107"/>
      <c r="D19" s="107"/>
      <c r="E19" s="107"/>
      <c r="F19" s="107"/>
      <c r="G19" s="107"/>
      <c r="H19" s="107"/>
      <c r="I19" s="336"/>
    </row>
    <row r="20" spans="1:9" ht="12.75">
      <c r="A20" s="335"/>
      <c r="B20" s="107" t="s">
        <v>51</v>
      </c>
      <c r="C20" s="107"/>
      <c r="D20" s="108" t="s">
        <v>739</v>
      </c>
      <c r="E20" s="108"/>
      <c r="F20" s="108"/>
      <c r="G20" s="107" t="s">
        <v>52</v>
      </c>
      <c r="H20" s="108" t="s">
        <v>740</v>
      </c>
      <c r="I20" s="334"/>
    </row>
    <row r="21" spans="1:9" ht="12.75">
      <c r="A21" s="335"/>
      <c r="B21" s="107"/>
      <c r="C21" s="107"/>
      <c r="D21" s="107"/>
      <c r="E21" s="107"/>
      <c r="F21" s="107"/>
      <c r="G21" s="107"/>
      <c r="H21" s="107"/>
      <c r="I21" s="336"/>
    </row>
    <row r="22" spans="1:9" ht="12.75">
      <c r="A22" s="335"/>
      <c r="B22" s="107" t="s">
        <v>53</v>
      </c>
      <c r="C22" s="107"/>
      <c r="D22" s="108" t="s">
        <v>741</v>
      </c>
      <c r="E22" s="108"/>
      <c r="F22" s="108"/>
      <c r="G22" s="107"/>
      <c r="H22" s="107"/>
      <c r="I22" s="336"/>
    </row>
    <row r="23" spans="1:9" ht="12.75">
      <c r="A23" s="335"/>
      <c r="B23" s="107"/>
      <c r="C23" s="107"/>
      <c r="D23" s="107"/>
      <c r="E23" s="107"/>
      <c r="F23" s="107"/>
      <c r="G23" s="107"/>
      <c r="H23" s="107"/>
      <c r="I23" s="336"/>
    </row>
    <row r="24" spans="1:9" ht="12.75">
      <c r="A24" s="335"/>
      <c r="B24" s="107" t="s">
        <v>54</v>
      </c>
      <c r="C24" s="107"/>
      <c r="D24" s="108" t="s">
        <v>731</v>
      </c>
      <c r="E24" s="108"/>
      <c r="F24" s="108"/>
      <c r="G24" s="107" t="s">
        <v>177</v>
      </c>
      <c r="H24" s="108"/>
      <c r="I24" s="334"/>
    </row>
    <row r="25" spans="1:9" ht="12.75">
      <c r="A25" s="335"/>
      <c r="B25" s="107"/>
      <c r="C25" s="107"/>
      <c r="D25" s="107"/>
      <c r="E25" s="107"/>
      <c r="F25" s="107"/>
      <c r="G25" s="107"/>
      <c r="H25" s="107"/>
      <c r="I25" s="336"/>
    </row>
    <row r="26" spans="1:9" ht="12.75">
      <c r="A26" s="335"/>
      <c r="B26" s="107" t="s">
        <v>567</v>
      </c>
      <c r="C26" s="107"/>
      <c r="D26" s="108" t="s">
        <v>751</v>
      </c>
      <c r="E26" s="108"/>
      <c r="F26" s="108"/>
      <c r="G26" s="107"/>
      <c r="H26" s="107"/>
      <c r="I26" s="336"/>
    </row>
    <row r="27" spans="1:9" ht="12.75">
      <c r="A27" s="335"/>
      <c r="B27" s="107"/>
      <c r="C27" s="107"/>
      <c r="D27" s="107"/>
      <c r="E27" s="107"/>
      <c r="F27" s="107"/>
      <c r="G27" s="107"/>
      <c r="H27" s="107"/>
      <c r="I27" s="336"/>
    </row>
    <row r="28" spans="1:9" ht="12.75">
      <c r="A28" s="335"/>
      <c r="B28" s="107"/>
      <c r="C28" s="107"/>
      <c r="D28" s="107"/>
      <c r="E28" s="107"/>
      <c r="F28" s="107"/>
      <c r="G28" s="107"/>
      <c r="H28" s="107"/>
      <c r="I28" s="336"/>
    </row>
    <row r="29" spans="1:9" ht="12.75">
      <c r="A29" s="335"/>
      <c r="B29" s="107"/>
      <c r="C29" s="107"/>
      <c r="D29" s="107"/>
      <c r="E29" s="107"/>
      <c r="F29" s="107"/>
      <c r="G29" s="107"/>
      <c r="H29" s="107"/>
      <c r="I29" s="336"/>
    </row>
    <row r="30" spans="1:9" ht="15.75" customHeight="1">
      <c r="A30" s="335" t="s">
        <v>178</v>
      </c>
      <c r="B30" s="107"/>
      <c r="C30" s="107"/>
      <c r="D30" s="107"/>
      <c r="E30" s="107"/>
      <c r="F30" s="107"/>
      <c r="G30" s="107"/>
      <c r="H30" s="107"/>
      <c r="I30" s="336"/>
    </row>
    <row r="31" spans="1:9" ht="8.25" customHeight="1">
      <c r="A31" s="335"/>
      <c r="B31" s="107"/>
      <c r="C31" s="107"/>
      <c r="D31" s="107"/>
      <c r="E31" s="107"/>
      <c r="F31" s="107"/>
      <c r="G31" s="107"/>
      <c r="H31" s="107"/>
      <c r="I31" s="336"/>
    </row>
    <row r="32" spans="1:9" ht="15.75" customHeight="1">
      <c r="A32" s="335"/>
      <c r="B32" s="110" t="s">
        <v>179</v>
      </c>
      <c r="C32" s="107"/>
      <c r="D32" s="107"/>
      <c r="E32" s="107"/>
      <c r="F32" s="107"/>
      <c r="G32" s="107"/>
      <c r="H32" s="107"/>
      <c r="I32" s="336"/>
    </row>
    <row r="33" spans="1:9" ht="15" customHeight="1">
      <c r="A33" s="335"/>
      <c r="B33" s="110" t="s">
        <v>180</v>
      </c>
      <c r="C33" s="107"/>
      <c r="D33" s="107"/>
      <c r="E33" s="107"/>
      <c r="F33" s="107"/>
      <c r="G33" s="107"/>
      <c r="H33" s="107"/>
      <c r="I33" s="336"/>
    </row>
    <row r="34" spans="1:9" ht="15" customHeight="1">
      <c r="A34" s="335"/>
      <c r="B34" s="110" t="s">
        <v>181</v>
      </c>
      <c r="C34" s="107"/>
      <c r="D34" s="107"/>
      <c r="E34" s="107"/>
      <c r="F34" s="107"/>
      <c r="G34" s="107"/>
      <c r="H34" s="107"/>
      <c r="I34" s="336"/>
    </row>
    <row r="35" spans="1:9" ht="12.75">
      <c r="A35" s="335"/>
      <c r="B35" s="110"/>
      <c r="C35" s="107"/>
      <c r="D35" s="107"/>
      <c r="E35" s="107"/>
      <c r="F35" s="107"/>
      <c r="G35" s="107"/>
      <c r="H35" s="107"/>
      <c r="I35" s="336"/>
    </row>
    <row r="36" spans="1:9" ht="12.75">
      <c r="A36" s="335" t="s">
        <v>564</v>
      </c>
      <c r="B36" s="107"/>
      <c r="C36" s="107"/>
      <c r="D36" s="107"/>
      <c r="E36" s="107"/>
      <c r="F36" s="107"/>
      <c r="G36" s="107"/>
      <c r="H36" s="107"/>
      <c r="I36" s="336"/>
    </row>
    <row r="37" spans="1:9" ht="12.75">
      <c r="A37" s="335"/>
      <c r="B37" s="107"/>
      <c r="C37" s="107"/>
      <c r="D37" s="107"/>
      <c r="E37" s="107"/>
      <c r="F37" s="107"/>
      <c r="G37" s="107"/>
      <c r="H37" s="107"/>
      <c r="I37" s="336"/>
    </row>
    <row r="38" spans="1:9" ht="19.5" customHeight="1">
      <c r="A38" s="335"/>
      <c r="B38" s="358" t="s">
        <v>635</v>
      </c>
      <c r="C38" s="358"/>
      <c r="D38" s="358"/>
      <c r="E38" s="358"/>
      <c r="F38" s="358"/>
      <c r="G38" s="358"/>
      <c r="H38" s="107"/>
      <c r="I38" s="336"/>
    </row>
    <row r="39" spans="1:9" ht="12.75">
      <c r="A39" s="335"/>
      <c r="B39" s="358" t="s">
        <v>565</v>
      </c>
      <c r="C39" s="358"/>
      <c r="D39" s="358"/>
      <c r="E39" s="358"/>
      <c r="F39" s="358"/>
      <c r="G39" s="358"/>
      <c r="H39" s="107"/>
      <c r="I39" s="336"/>
    </row>
    <row r="40" spans="1:9" ht="12.75">
      <c r="A40" s="335"/>
      <c r="B40" s="110"/>
      <c r="C40" s="107"/>
      <c r="D40" s="358" t="s">
        <v>566</v>
      </c>
      <c r="E40" s="358"/>
      <c r="F40" s="358"/>
      <c r="G40" s="358"/>
      <c r="H40" s="107"/>
      <c r="I40" s="336"/>
    </row>
    <row r="41" spans="1:9" ht="12.75">
      <c r="A41" s="335"/>
      <c r="B41" s="110"/>
      <c r="C41" s="107"/>
      <c r="D41" s="107"/>
      <c r="E41" s="107"/>
      <c r="F41" s="107"/>
      <c r="G41" s="107"/>
      <c r="H41" s="107"/>
      <c r="I41" s="336"/>
    </row>
    <row r="42" spans="1:9" ht="12.75">
      <c r="A42" s="335"/>
      <c r="B42" s="107"/>
      <c r="C42" s="110"/>
      <c r="D42" s="107"/>
      <c r="E42" s="107"/>
      <c r="F42" s="107"/>
      <c r="G42" s="107"/>
      <c r="H42" s="107"/>
      <c r="I42" s="336"/>
    </row>
    <row r="43" spans="1:9" ht="12.75">
      <c r="A43" s="335"/>
      <c r="B43" s="107"/>
      <c r="C43" s="110"/>
      <c r="D43" s="107"/>
      <c r="E43" s="107"/>
      <c r="F43" s="107"/>
      <c r="G43" s="107"/>
      <c r="H43" s="107"/>
      <c r="I43" s="336"/>
    </row>
    <row r="44" spans="1:9" ht="15.75" customHeight="1">
      <c r="A44" s="335" t="s">
        <v>182</v>
      </c>
      <c r="B44" s="107"/>
      <c r="C44" s="110"/>
      <c r="D44" s="107"/>
      <c r="E44" s="107"/>
      <c r="F44" s="107"/>
      <c r="G44" s="107"/>
      <c r="H44" s="107"/>
      <c r="I44" s="336"/>
    </row>
    <row r="45" spans="1:9" ht="12" customHeight="1">
      <c r="A45" s="335"/>
      <c r="B45" s="107"/>
      <c r="C45" s="110"/>
      <c r="D45" s="107"/>
      <c r="E45" s="107"/>
      <c r="F45" s="107"/>
      <c r="G45" s="107"/>
      <c r="H45" s="107"/>
      <c r="I45" s="336"/>
    </row>
    <row r="46" spans="1:9" ht="12.75">
      <c r="A46" s="335"/>
      <c r="B46" s="107"/>
      <c r="C46" s="110"/>
      <c r="D46" s="107"/>
      <c r="E46" s="107"/>
      <c r="F46" s="107"/>
      <c r="G46" s="107"/>
      <c r="H46" s="107"/>
      <c r="I46" s="336"/>
    </row>
    <row r="47" spans="1:9" ht="12.75">
      <c r="A47" s="335" t="s">
        <v>187</v>
      </c>
      <c r="B47" s="269" t="s">
        <v>742</v>
      </c>
      <c r="C47" s="108"/>
      <c r="D47" s="108"/>
      <c r="E47" s="107" t="s">
        <v>568</v>
      </c>
      <c r="F47" s="107" t="s">
        <v>739</v>
      </c>
      <c r="G47" s="107" t="s">
        <v>569</v>
      </c>
      <c r="H47" s="108" t="s">
        <v>741</v>
      </c>
      <c r="I47" s="334"/>
    </row>
    <row r="48" spans="1:9" ht="12.75">
      <c r="A48" s="335"/>
      <c r="B48" s="107"/>
      <c r="C48" s="107"/>
      <c r="D48" s="107"/>
      <c r="E48" s="107"/>
      <c r="F48" s="107"/>
      <c r="G48" s="107"/>
      <c r="H48" s="107"/>
      <c r="I48" s="336"/>
    </row>
    <row r="49" spans="1:9" ht="15.75" customHeight="1" thickBot="1">
      <c r="A49" s="340"/>
      <c r="B49" s="341"/>
      <c r="C49" s="341"/>
      <c r="D49" s="341"/>
      <c r="E49" s="341"/>
      <c r="F49" s="341"/>
      <c r="G49" s="341"/>
      <c r="H49" s="341"/>
      <c r="I49" s="342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2.75">
      <c r="A62" s="1"/>
      <c r="B62" s="1"/>
      <c r="C62" s="1"/>
      <c r="D62" s="1"/>
      <c r="E62" s="1"/>
      <c r="F62" s="1"/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</sheetData>
  <sheetProtection/>
  <mergeCells count="10">
    <mergeCell ref="B38:G38"/>
    <mergeCell ref="B39:G39"/>
    <mergeCell ref="D40:G40"/>
    <mergeCell ref="D16:E16"/>
    <mergeCell ref="E2:F2"/>
    <mergeCell ref="E4:F4"/>
    <mergeCell ref="E5:F5"/>
    <mergeCell ref="E6:F6"/>
    <mergeCell ref="A15:I15"/>
    <mergeCell ref="A13:I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R24"/>
  <sheetViews>
    <sheetView zoomScalePageLayoutView="0" workbookViewId="0" topLeftCell="A1">
      <selection activeCell="A1" sqref="A1:S33"/>
    </sheetView>
  </sheetViews>
  <sheetFormatPr defaultColWidth="9.140625" defaultRowHeight="12.75"/>
  <cols>
    <col min="1" max="1" width="17.28125" style="0" customWidth="1"/>
    <col min="13" max="13" width="18.140625" style="0" bestFit="1" customWidth="1"/>
    <col min="14" max="14" width="17.00390625" style="0" bestFit="1" customWidth="1"/>
    <col min="15" max="15" width="16.00390625" style="0" bestFit="1" customWidth="1"/>
    <col min="16" max="16" width="17.00390625" style="0" bestFit="1" customWidth="1"/>
    <col min="17" max="17" width="17.00390625" style="0" customWidth="1"/>
    <col min="18" max="18" width="13.421875" style="0" bestFit="1" customWidth="1"/>
  </cols>
  <sheetData>
    <row r="3" spans="1:14" ht="12.75">
      <c r="A3" t="s">
        <v>762</v>
      </c>
      <c r="N3" t="s">
        <v>768</v>
      </c>
    </row>
    <row r="5" spans="1:18" ht="12.75">
      <c r="A5" t="s">
        <v>763</v>
      </c>
      <c r="B5" t="s">
        <v>764</v>
      </c>
      <c r="C5" t="s">
        <v>765</v>
      </c>
      <c r="D5" t="s">
        <v>766</v>
      </c>
      <c r="E5" t="s">
        <v>767</v>
      </c>
      <c r="N5" t="s">
        <v>763</v>
      </c>
      <c r="O5" t="s">
        <v>764</v>
      </c>
      <c r="P5" t="s">
        <v>765</v>
      </c>
      <c r="Q5" t="s">
        <v>766</v>
      </c>
      <c r="R5" t="s">
        <v>767</v>
      </c>
    </row>
    <row r="7" spans="1:18" ht="12.75">
      <c r="A7" s="356">
        <v>4654825</v>
      </c>
      <c r="B7" s="357">
        <v>420657</v>
      </c>
      <c r="C7" s="357">
        <v>79132</v>
      </c>
      <c r="D7" s="357">
        <v>442796</v>
      </c>
      <c r="E7" s="357">
        <v>186193</v>
      </c>
      <c r="N7" s="356">
        <v>10292937</v>
      </c>
      <c r="O7" s="356">
        <v>977829</v>
      </c>
      <c r="P7" s="357">
        <v>174980</v>
      </c>
      <c r="Q7" s="357">
        <v>914473</v>
      </c>
      <c r="R7" s="357">
        <v>306173</v>
      </c>
    </row>
    <row r="8" spans="1:18" ht="12.75">
      <c r="A8" s="356">
        <v>4558900</v>
      </c>
      <c r="B8" s="357">
        <v>408733</v>
      </c>
      <c r="C8" s="357">
        <v>77501</v>
      </c>
      <c r="D8" s="357">
        <v>436816</v>
      </c>
      <c r="E8" s="357">
        <v>182359</v>
      </c>
      <c r="N8" s="356">
        <v>11001278</v>
      </c>
      <c r="O8" s="356">
        <v>1045124</v>
      </c>
      <c r="P8" s="357">
        <v>187020</v>
      </c>
      <c r="Q8" s="357">
        <v>985568</v>
      </c>
      <c r="R8" s="357">
        <v>328801</v>
      </c>
    </row>
    <row r="9" spans="1:18" ht="12.75">
      <c r="A9" s="356">
        <v>5278925</v>
      </c>
      <c r="B9" s="357">
        <v>474372</v>
      </c>
      <c r="C9" s="357">
        <v>89742</v>
      </c>
      <c r="D9" s="357">
        <v>500662</v>
      </c>
      <c r="E9" s="357">
        <v>211157</v>
      </c>
      <c r="N9" s="356">
        <v>12862164</v>
      </c>
      <c r="O9" s="356">
        <v>1221905</v>
      </c>
      <c r="P9" s="357">
        <v>218656</v>
      </c>
      <c r="Q9" s="357">
        <v>1131412</v>
      </c>
      <c r="R9" s="357">
        <v>383615</v>
      </c>
    </row>
    <row r="10" spans="1:18" ht="12.75">
      <c r="A10" s="356">
        <v>5931270</v>
      </c>
      <c r="B10" s="357">
        <v>529739</v>
      </c>
      <c r="C10" s="357">
        <v>100832</v>
      </c>
      <c r="D10" s="357">
        <v>567224</v>
      </c>
      <c r="E10" s="357">
        <v>237251</v>
      </c>
      <c r="N10" s="356">
        <v>14416279</v>
      </c>
      <c r="O10" s="356">
        <v>1367627</v>
      </c>
      <c r="P10" s="357">
        <v>245077</v>
      </c>
      <c r="Q10" s="357">
        <v>1262904</v>
      </c>
      <c r="R10" s="357">
        <v>430246</v>
      </c>
    </row>
    <row r="11" spans="1:18" ht="12.75">
      <c r="A11" s="356">
        <v>6098938</v>
      </c>
      <c r="B11" s="357">
        <v>551895</v>
      </c>
      <c r="C11" s="357">
        <v>103686</v>
      </c>
      <c r="D11" s="357">
        <v>581077</v>
      </c>
      <c r="E11" s="357">
        <v>243964</v>
      </c>
      <c r="N11" s="356">
        <v>14662608</v>
      </c>
      <c r="O11" s="356">
        <v>1392953</v>
      </c>
      <c r="P11" s="357">
        <v>249270</v>
      </c>
      <c r="Q11" s="357">
        <v>1279680</v>
      </c>
      <c r="R11" s="357">
        <v>436611</v>
      </c>
    </row>
    <row r="12" spans="1:18" ht="12.75">
      <c r="A12" s="356">
        <v>6421631</v>
      </c>
      <c r="B12" s="357">
        <v>582504</v>
      </c>
      <c r="C12" s="357">
        <v>109169</v>
      </c>
      <c r="D12" s="357">
        <v>611326</v>
      </c>
      <c r="E12" s="357">
        <v>256014</v>
      </c>
      <c r="N12" s="356">
        <v>14781727</v>
      </c>
      <c r="O12" s="356">
        <v>1404273</v>
      </c>
      <c r="P12" s="357">
        <v>251291</v>
      </c>
      <c r="Q12" s="357">
        <v>1297619</v>
      </c>
      <c r="R12" s="357">
        <v>440180</v>
      </c>
    </row>
    <row r="13" spans="1:18" ht="12.75">
      <c r="A13" s="356">
        <v>6468306</v>
      </c>
      <c r="B13" s="357">
        <v>584114</v>
      </c>
      <c r="C13" s="357">
        <v>109963</v>
      </c>
      <c r="D13" s="357">
        <v>613523</v>
      </c>
      <c r="E13" s="357">
        <v>258922</v>
      </c>
      <c r="N13" s="356">
        <v>14913384</v>
      </c>
      <c r="O13" s="356">
        <v>1416776</v>
      </c>
      <c r="P13" s="357">
        <v>253529</v>
      </c>
      <c r="Q13" s="357">
        <v>1307803</v>
      </c>
      <c r="R13" s="357">
        <v>443974</v>
      </c>
    </row>
    <row r="14" spans="1:18" ht="12.75">
      <c r="A14" s="356">
        <v>6399171</v>
      </c>
      <c r="B14" s="357">
        <v>576724</v>
      </c>
      <c r="C14" s="357">
        <v>108790</v>
      </c>
      <c r="D14" s="357">
        <v>612336</v>
      </c>
      <c r="E14" s="357">
        <v>255974</v>
      </c>
      <c r="N14" s="356">
        <v>14922586</v>
      </c>
      <c r="O14" s="356">
        <v>1417650</v>
      </c>
      <c r="P14" s="357">
        <v>253689</v>
      </c>
      <c r="Q14" s="357">
        <v>1303874</v>
      </c>
      <c r="R14" s="357">
        <v>444389</v>
      </c>
    </row>
    <row r="15" spans="1:18" ht="12.75">
      <c r="A15" s="356">
        <v>6293639</v>
      </c>
      <c r="B15" s="357">
        <v>567035</v>
      </c>
      <c r="C15" s="357">
        <v>106994</v>
      </c>
      <c r="D15" s="357">
        <v>602516</v>
      </c>
      <c r="E15" s="357">
        <v>251750</v>
      </c>
      <c r="N15" s="356">
        <v>15073302</v>
      </c>
      <c r="O15" s="356">
        <v>1426544</v>
      </c>
      <c r="P15" s="357">
        <v>256250</v>
      </c>
      <c r="Q15" s="357">
        <v>1324920</v>
      </c>
      <c r="R15" s="357">
        <v>448910</v>
      </c>
    </row>
    <row r="16" spans="1:18" ht="12.75">
      <c r="A16" s="356">
        <v>6725077</v>
      </c>
      <c r="B16" s="357">
        <v>607773</v>
      </c>
      <c r="C16" s="357">
        <v>114367</v>
      </c>
      <c r="D16" s="357">
        <v>643127</v>
      </c>
      <c r="E16" s="357">
        <v>268007</v>
      </c>
      <c r="N16" s="356">
        <v>14761109</v>
      </c>
      <c r="O16" s="356">
        <v>1402394</v>
      </c>
      <c r="P16" s="357">
        <v>250960</v>
      </c>
      <c r="Q16" s="357">
        <v>1284617</v>
      </c>
      <c r="R16" s="357">
        <v>437539</v>
      </c>
    </row>
    <row r="17" spans="1:18" ht="12.75">
      <c r="A17" s="356">
        <v>7057093</v>
      </c>
      <c r="B17" s="357">
        <v>631609</v>
      </c>
      <c r="C17" s="357">
        <v>119971</v>
      </c>
      <c r="D17" s="357">
        <v>679574</v>
      </c>
      <c r="E17" s="357">
        <v>282284</v>
      </c>
      <c r="N17" s="356">
        <v>15696168</v>
      </c>
      <c r="O17" s="356">
        <v>1484612</v>
      </c>
      <c r="P17" s="357">
        <v>266835</v>
      </c>
      <c r="Q17" s="357">
        <v>1379179</v>
      </c>
      <c r="R17" s="357">
        <v>467606</v>
      </c>
    </row>
    <row r="18" spans="1:18" ht="12.75">
      <c r="A18" s="356">
        <v>6205568</v>
      </c>
      <c r="B18" s="357">
        <v>558772</v>
      </c>
      <c r="C18" s="357">
        <v>105499</v>
      </c>
      <c r="D18" s="357">
        <v>594968</v>
      </c>
      <c r="E18" s="357">
        <v>248226</v>
      </c>
      <c r="N18" s="356">
        <v>15655104</v>
      </c>
      <c r="O18" s="356">
        <v>1483166</v>
      </c>
      <c r="P18" s="357">
        <v>266143</v>
      </c>
      <c r="Q18" s="357">
        <v>1378601</v>
      </c>
      <c r="R18" s="357">
        <v>466365</v>
      </c>
    </row>
    <row r="19" ht="12.75">
      <c r="N19" s="354"/>
    </row>
    <row r="20" spans="1:18" ht="12.75">
      <c r="A20" s="354">
        <f>SUM(A7:A19)</f>
        <v>72093343</v>
      </c>
      <c r="B20">
        <f>SUM(B7:B19)</f>
        <v>6493927</v>
      </c>
      <c r="C20">
        <f>SUM(C7:C19)</f>
        <v>1225646</v>
      </c>
      <c r="D20">
        <f>SUM(D7:D19)</f>
        <v>6885945</v>
      </c>
      <c r="E20">
        <f>SUM(E7:E19)</f>
        <v>2882101</v>
      </c>
      <c r="N20" s="354">
        <f>SUM(N7:N19)</f>
        <v>169038646</v>
      </c>
      <c r="O20" s="354">
        <f>SUM(O7:O19)</f>
        <v>16040853</v>
      </c>
      <c r="P20" s="354">
        <f>SUM(P7:P19)</f>
        <v>2873700</v>
      </c>
      <c r="Q20" s="354">
        <f>SUM(Q7:Q19)</f>
        <v>14850650</v>
      </c>
      <c r="R20" s="354">
        <f>SUM(R7:R19)</f>
        <v>5034409</v>
      </c>
    </row>
    <row r="22" spans="12:17" ht="12.75">
      <c r="L22" t="s">
        <v>769</v>
      </c>
      <c r="M22">
        <v>399600</v>
      </c>
      <c r="N22" s="355">
        <f>N20-M22</f>
        <v>168639046</v>
      </c>
      <c r="Q22">
        <v>5148</v>
      </c>
    </row>
    <row r="24" ht="12.75">
      <c r="Q24" s="355">
        <f>Q20-Q22</f>
        <v>14845502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4"/>
  <sheetViews>
    <sheetView zoomScalePageLayoutView="0" workbookViewId="0" topLeftCell="A1">
      <pane xSplit="3" ySplit="7" topLeftCell="D8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E121"/>
    </sheetView>
  </sheetViews>
  <sheetFormatPr defaultColWidth="9.140625" defaultRowHeight="12.75"/>
  <cols>
    <col min="1" max="1" width="6.28125" style="115" customWidth="1"/>
    <col min="2" max="2" width="14.8515625" style="115" customWidth="1"/>
    <col min="3" max="3" width="52.00390625" style="115" customWidth="1"/>
    <col min="4" max="4" width="18.57421875" style="2" customWidth="1"/>
    <col min="5" max="5" width="17.7109375" style="2" customWidth="1"/>
    <col min="6" max="6" width="13.8515625" style="4" hidden="1" customWidth="1"/>
    <col min="7" max="7" width="16.7109375" style="4" hidden="1" customWidth="1"/>
    <col min="8" max="8" width="12.140625" style="4" hidden="1" customWidth="1"/>
    <col min="9" max="9" width="9.140625" style="2" hidden="1" customWidth="1"/>
    <col min="10" max="10" width="19.140625" style="267" hidden="1" customWidth="1"/>
    <col min="11" max="11" width="16.57421875" style="2" hidden="1" customWidth="1"/>
    <col min="12" max="12" width="14.8515625" style="2" hidden="1" customWidth="1"/>
    <col min="13" max="13" width="11.00390625" style="2" hidden="1" customWidth="1"/>
    <col min="14" max="14" width="0" style="2" hidden="1" customWidth="1"/>
    <col min="15" max="15" width="11.00390625" style="2" hidden="1" customWidth="1"/>
    <col min="16" max="32" width="0" style="2" hidden="1" customWidth="1"/>
    <col min="33" max="16384" width="9.140625" style="2" customWidth="1"/>
  </cols>
  <sheetData>
    <row r="1" spans="1:10" s="11" customFormat="1" ht="16.5" customHeight="1">
      <c r="A1" s="370" t="s">
        <v>636</v>
      </c>
      <c r="B1" s="371"/>
      <c r="C1" s="271" t="s">
        <v>732</v>
      </c>
      <c r="D1" s="111"/>
      <c r="E1" s="83" t="s">
        <v>638</v>
      </c>
      <c r="F1" s="111"/>
      <c r="G1" s="111"/>
      <c r="H1" s="111"/>
      <c r="J1" s="266"/>
    </row>
    <row r="2" spans="3:5" ht="12.75">
      <c r="C2" s="11" t="s">
        <v>189</v>
      </c>
      <c r="D2" s="111" t="s">
        <v>746</v>
      </c>
      <c r="E2" s="83"/>
    </row>
    <row r="3" spans="1:5" ht="15">
      <c r="A3" s="7"/>
      <c r="C3" s="11"/>
      <c r="D3" s="111"/>
      <c r="E3" s="83"/>
    </row>
    <row r="4" spans="1:5" ht="12.75" customHeight="1">
      <c r="A4" s="5"/>
      <c r="D4" s="365" t="s">
        <v>114</v>
      </c>
      <c r="E4" s="365"/>
    </row>
    <row r="5" spans="1:5" ht="16.5" customHeight="1">
      <c r="A5" s="120" t="s">
        <v>69</v>
      </c>
      <c r="B5" s="123"/>
      <c r="C5" s="123"/>
      <c r="D5" s="34" t="s">
        <v>66</v>
      </c>
      <c r="E5" s="34" t="s">
        <v>66</v>
      </c>
    </row>
    <row r="6" spans="1:5" ht="12.75" customHeight="1">
      <c r="A6" s="121" t="s">
        <v>113</v>
      </c>
      <c r="B6" s="84" t="s">
        <v>190</v>
      </c>
      <c r="C6" s="84" t="s">
        <v>5</v>
      </c>
      <c r="D6" s="124" t="s">
        <v>65</v>
      </c>
      <c r="E6" s="124" t="s">
        <v>68</v>
      </c>
    </row>
    <row r="7" spans="1:5" ht="15" customHeight="1">
      <c r="A7" s="122"/>
      <c r="B7" s="126" t="s">
        <v>191</v>
      </c>
      <c r="C7" s="85"/>
      <c r="D7" s="125" t="s">
        <v>67</v>
      </c>
      <c r="E7" s="125"/>
    </row>
    <row r="8" spans="1:10" s="11" customFormat="1" ht="18.75" customHeight="1">
      <c r="A8" s="47">
        <v>1</v>
      </c>
      <c r="B8" s="45" t="s">
        <v>63</v>
      </c>
      <c r="C8" s="46" t="s">
        <v>192</v>
      </c>
      <c r="D8" s="119">
        <f>SUM(D9+D49)</f>
        <v>4385795017.218966</v>
      </c>
      <c r="E8" s="119">
        <f>SUM(E9+E49)</f>
        <v>3954785170.2189655</v>
      </c>
      <c r="F8" s="111"/>
      <c r="G8" s="111"/>
      <c r="H8" s="111"/>
      <c r="J8" s="266"/>
    </row>
    <row r="9" spans="1:5" ht="13.5" customHeight="1">
      <c r="A9" s="15">
        <v>2</v>
      </c>
      <c r="B9" s="47"/>
      <c r="C9" s="46" t="s">
        <v>193</v>
      </c>
      <c r="D9" s="119">
        <f>SUM(D10+D18+D28+D43)</f>
        <v>37388230</v>
      </c>
      <c r="E9" s="119">
        <f>SUM(E10+E18+E28+E43)</f>
        <v>16683201</v>
      </c>
    </row>
    <row r="10" spans="1:5" ht="12.75">
      <c r="A10" s="15">
        <v>3</v>
      </c>
      <c r="B10" s="116"/>
      <c r="C10" s="46" t="s">
        <v>194</v>
      </c>
      <c r="D10" s="119">
        <f>SUM(D11:D17)</f>
        <v>7615671</v>
      </c>
      <c r="E10" s="119">
        <f>SUM(E11:E17)</f>
        <v>0</v>
      </c>
    </row>
    <row r="11" spans="1:5" ht="12.75">
      <c r="A11" s="15">
        <v>4</v>
      </c>
      <c r="B11" s="47">
        <v>531</v>
      </c>
      <c r="C11" s="117" t="s">
        <v>195</v>
      </c>
      <c r="D11" s="29"/>
      <c r="E11" s="29"/>
    </row>
    <row r="12" spans="1:5" ht="12.75">
      <c r="A12" s="15">
        <v>5</v>
      </c>
      <c r="B12" s="47" t="s">
        <v>197</v>
      </c>
      <c r="C12" s="117" t="s">
        <v>196</v>
      </c>
      <c r="D12" s="29"/>
      <c r="E12" s="29"/>
    </row>
    <row r="13" spans="1:5" ht="12.75">
      <c r="A13" s="15">
        <v>6</v>
      </c>
      <c r="B13" s="47">
        <v>520</v>
      </c>
      <c r="C13" s="48" t="s">
        <v>198</v>
      </c>
      <c r="D13" s="29">
        <v>7615671</v>
      </c>
      <c r="E13" s="29"/>
    </row>
    <row r="14" spans="1:5" ht="12.75">
      <c r="A14" s="15">
        <v>7</v>
      </c>
      <c r="B14" s="47">
        <v>50</v>
      </c>
      <c r="C14" s="48" t="s">
        <v>199</v>
      </c>
      <c r="D14" s="29"/>
      <c r="E14" s="29"/>
    </row>
    <row r="15" spans="1:5" ht="12.75">
      <c r="A15" s="15">
        <v>8</v>
      </c>
      <c r="B15" s="47">
        <v>532</v>
      </c>
      <c r="C15" s="48" t="s">
        <v>61</v>
      </c>
      <c r="D15" s="29"/>
      <c r="E15" s="29"/>
    </row>
    <row r="16" spans="1:5" ht="12.75">
      <c r="A16" s="15">
        <v>9</v>
      </c>
      <c r="B16" s="47">
        <v>54</v>
      </c>
      <c r="C16" s="48" t="s">
        <v>3</v>
      </c>
      <c r="D16" s="29"/>
      <c r="E16" s="29"/>
    </row>
    <row r="17" spans="1:5" ht="12.75">
      <c r="A17" s="15">
        <v>10</v>
      </c>
      <c r="B17" s="47">
        <v>59</v>
      </c>
      <c r="C17" s="48" t="s">
        <v>200</v>
      </c>
      <c r="D17" s="29"/>
      <c r="E17" s="29"/>
    </row>
    <row r="18" spans="1:8" ht="12.75">
      <c r="A18" s="15">
        <v>11</v>
      </c>
      <c r="B18" s="47"/>
      <c r="C18" s="46" t="s">
        <v>201</v>
      </c>
      <c r="D18" s="119">
        <f>SUM(D19:D27)</f>
        <v>4316157</v>
      </c>
      <c r="E18" s="119">
        <f>SUM(E19:E27)</f>
        <v>2017155</v>
      </c>
      <c r="F18" s="228">
        <f>E18-D18</f>
        <v>-2299002</v>
      </c>
      <c r="G18" s="230" t="s">
        <v>715</v>
      </c>
      <c r="H18" s="229"/>
    </row>
    <row r="19" spans="1:8" ht="12.75">
      <c r="A19" s="15">
        <v>12</v>
      </c>
      <c r="B19" s="47">
        <v>31</v>
      </c>
      <c r="C19" s="48" t="s">
        <v>74</v>
      </c>
      <c r="D19" s="29">
        <v>4316157</v>
      </c>
      <c r="E19" s="29">
        <v>2017155</v>
      </c>
      <c r="G19" s="372" t="s">
        <v>716</v>
      </c>
      <c r="H19" s="373"/>
    </row>
    <row r="20" spans="1:5" ht="12.75">
      <c r="A20" s="15">
        <v>13</v>
      </c>
      <c r="B20" s="47">
        <v>32</v>
      </c>
      <c r="C20" s="48" t="s">
        <v>202</v>
      </c>
      <c r="D20" s="29">
        <v>0</v>
      </c>
      <c r="E20" s="29">
        <v>0</v>
      </c>
    </row>
    <row r="21" spans="1:5" ht="12.75">
      <c r="A21" s="15">
        <v>14</v>
      </c>
      <c r="B21" s="47">
        <v>33</v>
      </c>
      <c r="C21" s="48" t="s">
        <v>203</v>
      </c>
      <c r="D21" s="29"/>
      <c r="E21" s="29"/>
    </row>
    <row r="22" spans="1:5" ht="12.75">
      <c r="A22" s="15">
        <v>15</v>
      </c>
      <c r="B22" s="47">
        <v>34</v>
      </c>
      <c r="C22" s="48" t="s">
        <v>110</v>
      </c>
      <c r="D22" s="29"/>
      <c r="E22" s="29"/>
    </row>
    <row r="23" spans="1:5" ht="12.75">
      <c r="A23" s="15">
        <v>16</v>
      </c>
      <c r="B23" s="47">
        <v>35</v>
      </c>
      <c r="C23" s="48" t="s">
        <v>59</v>
      </c>
      <c r="D23" s="29"/>
      <c r="E23" s="29"/>
    </row>
    <row r="24" spans="1:5" ht="12.75">
      <c r="A24" s="15">
        <v>17</v>
      </c>
      <c r="B24" s="47">
        <v>36</v>
      </c>
      <c r="C24" s="48" t="s">
        <v>204</v>
      </c>
      <c r="D24" s="29"/>
      <c r="E24" s="29"/>
    </row>
    <row r="25" spans="1:5" ht="12.75">
      <c r="A25" s="15">
        <v>18</v>
      </c>
      <c r="B25" s="47">
        <v>37</v>
      </c>
      <c r="C25" s="48" t="s">
        <v>205</v>
      </c>
      <c r="D25" s="29"/>
      <c r="E25" s="29"/>
    </row>
    <row r="26" spans="1:5" ht="12.75">
      <c r="A26" s="15">
        <v>19</v>
      </c>
      <c r="B26" s="47">
        <v>38</v>
      </c>
      <c r="C26" s="48" t="s">
        <v>146</v>
      </c>
      <c r="D26" s="29"/>
      <c r="E26" s="29"/>
    </row>
    <row r="27" spans="1:5" ht="12.75">
      <c r="A27" s="15">
        <v>20</v>
      </c>
      <c r="B27" s="47">
        <v>39</v>
      </c>
      <c r="C27" s="48" t="s">
        <v>206</v>
      </c>
      <c r="D27" s="29"/>
      <c r="E27" s="29"/>
    </row>
    <row r="28" spans="1:5" ht="12.75">
      <c r="A28" s="15">
        <v>21</v>
      </c>
      <c r="B28" s="47"/>
      <c r="C28" s="46" t="s">
        <v>207</v>
      </c>
      <c r="D28" s="119">
        <f>SUM(D29:D42)</f>
        <v>25456402</v>
      </c>
      <c r="E28" s="119">
        <f>SUM(E29:E42)</f>
        <v>14666046</v>
      </c>
    </row>
    <row r="29" spans="1:5" ht="12.75">
      <c r="A29" s="15">
        <v>22</v>
      </c>
      <c r="B29" s="47">
        <v>411</v>
      </c>
      <c r="C29" s="48" t="s">
        <v>60</v>
      </c>
      <c r="D29" s="29"/>
      <c r="E29" s="29"/>
    </row>
    <row r="30" spans="1:5" ht="12.75">
      <c r="A30" s="15">
        <v>23</v>
      </c>
      <c r="B30" s="118">
        <v>423429</v>
      </c>
      <c r="C30" s="48" t="s">
        <v>208</v>
      </c>
      <c r="D30" s="29"/>
      <c r="E30" s="29"/>
    </row>
    <row r="31" spans="1:5" ht="12.75">
      <c r="A31" s="15">
        <v>24</v>
      </c>
      <c r="B31" s="47">
        <v>431</v>
      </c>
      <c r="C31" s="48" t="s">
        <v>209</v>
      </c>
      <c r="D31" s="29"/>
      <c r="E31" s="29"/>
    </row>
    <row r="32" spans="1:5" ht="12.75">
      <c r="A32" s="15">
        <v>25</v>
      </c>
      <c r="B32" s="47">
        <v>432</v>
      </c>
      <c r="C32" s="48" t="s">
        <v>210</v>
      </c>
      <c r="D32" s="29"/>
      <c r="E32" s="29"/>
    </row>
    <row r="33" spans="1:5" ht="12.75">
      <c r="A33" s="15">
        <v>26</v>
      </c>
      <c r="B33" s="47">
        <v>433</v>
      </c>
      <c r="C33" s="48" t="s">
        <v>211</v>
      </c>
      <c r="D33" s="29"/>
      <c r="E33" s="29"/>
    </row>
    <row r="34" spans="1:5" ht="12.75">
      <c r="A34" s="15">
        <v>27</v>
      </c>
      <c r="B34" s="47">
        <v>435</v>
      </c>
      <c r="C34" s="48" t="s">
        <v>16</v>
      </c>
      <c r="D34" s="29"/>
      <c r="E34" s="29"/>
    </row>
    <row r="35" spans="1:5" ht="12.75">
      <c r="A35" s="15">
        <v>28</v>
      </c>
      <c r="B35" s="47">
        <v>436</v>
      </c>
      <c r="C35" s="48" t="s">
        <v>212</v>
      </c>
      <c r="D35" s="29"/>
      <c r="E35" s="29"/>
    </row>
    <row r="36" spans="1:5" ht="12.75">
      <c r="A36" s="15">
        <v>29</v>
      </c>
      <c r="B36" s="47" t="s">
        <v>213</v>
      </c>
      <c r="C36" s="48" t="s">
        <v>214</v>
      </c>
      <c r="D36" s="29"/>
      <c r="E36" s="29"/>
    </row>
    <row r="37" spans="1:5" ht="12.75">
      <c r="A37" s="15">
        <v>30</v>
      </c>
      <c r="B37" s="47">
        <v>44</v>
      </c>
      <c r="C37" s="48" t="s">
        <v>111</v>
      </c>
      <c r="D37" s="29"/>
      <c r="E37" s="29"/>
    </row>
    <row r="38" spans="1:5" ht="12.75">
      <c r="A38" s="15">
        <v>31</v>
      </c>
      <c r="B38" s="47">
        <v>465</v>
      </c>
      <c r="C38" s="48" t="s">
        <v>215</v>
      </c>
      <c r="D38" s="29"/>
      <c r="E38" s="29"/>
    </row>
    <row r="39" spans="1:5" ht="12.75">
      <c r="A39" s="15">
        <v>32</v>
      </c>
      <c r="B39" s="47">
        <v>468</v>
      </c>
      <c r="C39" s="48" t="s">
        <v>43</v>
      </c>
      <c r="D39" s="29"/>
      <c r="E39" s="29"/>
    </row>
    <row r="40" spans="1:6" ht="12.75">
      <c r="A40" s="15">
        <v>33</v>
      </c>
      <c r="B40" s="47">
        <v>4342</v>
      </c>
      <c r="C40" s="48" t="s">
        <v>216</v>
      </c>
      <c r="D40" s="29">
        <v>25456402</v>
      </c>
      <c r="E40" s="29">
        <v>14666046</v>
      </c>
      <c r="F40" s="4">
        <f>D40-E40</f>
        <v>10790356</v>
      </c>
    </row>
    <row r="41" spans="1:5" ht="12.75">
      <c r="A41" s="15">
        <v>34</v>
      </c>
      <c r="B41" s="47">
        <v>45</v>
      </c>
      <c r="C41" s="48" t="s">
        <v>218</v>
      </c>
      <c r="D41" s="29"/>
      <c r="E41" s="29"/>
    </row>
    <row r="42" spans="1:5" ht="12.75">
      <c r="A42" s="15">
        <v>35</v>
      </c>
      <c r="B42" s="47">
        <v>49</v>
      </c>
      <c r="C42" s="48" t="s">
        <v>217</v>
      </c>
      <c r="D42" s="29"/>
      <c r="E42" s="29"/>
    </row>
    <row r="43" spans="1:5" ht="12.75">
      <c r="A43" s="15">
        <v>36</v>
      </c>
      <c r="B43" s="47"/>
      <c r="C43" s="46" t="s">
        <v>222</v>
      </c>
      <c r="D43" s="119">
        <f>SUM(D44:D48)</f>
        <v>0</v>
      </c>
      <c r="E43" s="119">
        <f>SUM(E44:E48)</f>
        <v>0</v>
      </c>
    </row>
    <row r="44" spans="1:5" ht="12.75">
      <c r="A44" s="15">
        <v>37</v>
      </c>
      <c r="B44" s="47">
        <v>409</v>
      </c>
      <c r="C44" s="48" t="s">
        <v>219</v>
      </c>
      <c r="D44" s="29"/>
      <c r="E44" s="29"/>
    </row>
    <row r="45" spans="1:5" ht="12.75">
      <c r="A45" s="15">
        <v>38</v>
      </c>
      <c r="B45" s="47">
        <v>473</v>
      </c>
      <c r="C45" s="48" t="s">
        <v>266</v>
      </c>
      <c r="D45" s="29"/>
      <c r="E45" s="29"/>
    </row>
    <row r="46" spans="1:5" ht="12.75">
      <c r="A46" s="15">
        <v>39</v>
      </c>
      <c r="B46" s="47">
        <v>477</v>
      </c>
      <c r="C46" s="48" t="s">
        <v>62</v>
      </c>
      <c r="D46" s="29"/>
      <c r="E46" s="29"/>
    </row>
    <row r="47" spans="1:5" ht="12.75">
      <c r="A47" s="15">
        <v>40</v>
      </c>
      <c r="B47" s="47">
        <v>481</v>
      </c>
      <c r="C47" s="48" t="s">
        <v>221</v>
      </c>
      <c r="D47" s="29"/>
      <c r="E47" s="29"/>
    </row>
    <row r="48" spans="1:5" ht="12.75">
      <c r="A48" s="15">
        <v>41</v>
      </c>
      <c r="B48" s="47">
        <v>486</v>
      </c>
      <c r="C48" s="48" t="s">
        <v>220</v>
      </c>
      <c r="D48" s="29"/>
      <c r="E48" s="29"/>
    </row>
    <row r="49" spans="1:5" ht="12.75">
      <c r="A49" s="15">
        <v>42</v>
      </c>
      <c r="B49" s="47"/>
      <c r="C49" s="46" t="s">
        <v>223</v>
      </c>
      <c r="D49" s="119">
        <f>SUM(D50+D55+D67+D70)</f>
        <v>4348406787.218966</v>
      </c>
      <c r="E49" s="119">
        <f>SUM(E50+E55+E67+E70)</f>
        <v>3938101969.2189655</v>
      </c>
    </row>
    <row r="50" spans="1:5" ht="12.75">
      <c r="A50" s="15">
        <v>43</v>
      </c>
      <c r="B50" s="226" t="s">
        <v>706</v>
      </c>
      <c r="C50" s="46" t="s">
        <v>225</v>
      </c>
      <c r="D50" s="119">
        <f>SUM(D51:D54)</f>
        <v>1660832291.3</v>
      </c>
      <c r="E50" s="119">
        <f>SUM(E51:E54)</f>
        <v>1542225065.3</v>
      </c>
    </row>
    <row r="51" spans="1:5" ht="12.75">
      <c r="A51" s="15">
        <v>44</v>
      </c>
      <c r="B51" s="47">
        <v>201</v>
      </c>
      <c r="C51" s="48" t="s">
        <v>226</v>
      </c>
      <c r="D51" s="29"/>
      <c r="E51" s="29"/>
    </row>
    <row r="52" spans="1:11" ht="12.75">
      <c r="A52" s="15">
        <v>45</v>
      </c>
      <c r="B52" s="47">
        <v>202</v>
      </c>
      <c r="C52" s="48" t="s">
        <v>142</v>
      </c>
      <c r="D52" s="29">
        <v>181752236</v>
      </c>
      <c r="E52" s="29">
        <v>48059069</v>
      </c>
      <c r="F52" s="4">
        <v>188961096</v>
      </c>
      <c r="G52" s="4">
        <f>1915566498+F52</f>
        <v>2104527594</v>
      </c>
      <c r="J52" s="267">
        <v>188961096</v>
      </c>
      <c r="K52" s="268">
        <f>E52+J52</f>
        <v>237020165</v>
      </c>
    </row>
    <row r="53" spans="1:11" ht="12.75">
      <c r="A53" s="15">
        <v>46</v>
      </c>
      <c r="B53" s="47">
        <v>203</v>
      </c>
      <c r="C53" s="48" t="s">
        <v>227</v>
      </c>
      <c r="D53" s="29">
        <v>1479080055.3</v>
      </c>
      <c r="E53" s="29">
        <v>1494165996.3</v>
      </c>
      <c r="F53" s="4">
        <v>48059069</v>
      </c>
      <c r="J53" s="267">
        <v>48059069</v>
      </c>
      <c r="K53" s="268">
        <f>E53+J53</f>
        <v>1542225065.3</v>
      </c>
    </row>
    <row r="54" spans="1:11" ht="12.75">
      <c r="A54" s="15"/>
      <c r="B54" s="47">
        <v>209</v>
      </c>
      <c r="C54" s="48"/>
      <c r="D54" s="29">
        <v>0</v>
      </c>
      <c r="E54" s="29">
        <v>0</v>
      </c>
      <c r="K54" s="268">
        <f aca="true" t="shared" si="0" ref="K54:K64">E54+J54</f>
        <v>0</v>
      </c>
    </row>
    <row r="55" spans="1:11" ht="12.75">
      <c r="A55" s="15">
        <v>47</v>
      </c>
      <c r="B55" s="226" t="s">
        <v>705</v>
      </c>
      <c r="C55" s="46" t="s">
        <v>235</v>
      </c>
      <c r="D55" s="119">
        <f>SUM(D56:D66)</f>
        <v>2687574495.9189653</v>
      </c>
      <c r="E55" s="119">
        <f>SUM(E56:E66)</f>
        <v>2395876903.9189653</v>
      </c>
      <c r="K55" s="268">
        <f t="shared" si="0"/>
        <v>2395876903.9189653</v>
      </c>
    </row>
    <row r="56" spans="1:11" ht="12.75">
      <c r="A56" s="15">
        <v>48</v>
      </c>
      <c r="B56" s="47">
        <v>210</v>
      </c>
      <c r="C56" s="48" t="s">
        <v>224</v>
      </c>
      <c r="D56" s="29">
        <v>3335945</v>
      </c>
      <c r="E56" s="29">
        <v>3335945</v>
      </c>
      <c r="F56" s="4">
        <v>0</v>
      </c>
      <c r="K56" s="268">
        <f t="shared" si="0"/>
        <v>3335945</v>
      </c>
    </row>
    <row r="57" spans="1:11" ht="12.75">
      <c r="A57" s="15">
        <v>49</v>
      </c>
      <c r="B57" s="47">
        <v>211</v>
      </c>
      <c r="C57" s="48" t="s">
        <v>228</v>
      </c>
      <c r="D57" s="29">
        <v>0</v>
      </c>
      <c r="E57" s="29">
        <v>0</v>
      </c>
      <c r="K57" s="268">
        <f t="shared" si="0"/>
        <v>0</v>
      </c>
    </row>
    <row r="58" spans="1:12" ht="12.75">
      <c r="A58" s="15">
        <v>50</v>
      </c>
      <c r="B58" s="47">
        <v>212</v>
      </c>
      <c r="C58" s="48" t="s">
        <v>230</v>
      </c>
      <c r="D58" s="29">
        <v>329473257.72</v>
      </c>
      <c r="E58" s="29">
        <v>250798136.72</v>
      </c>
      <c r="F58" s="4">
        <v>21428258</v>
      </c>
      <c r="J58" s="267">
        <v>21428258</v>
      </c>
      <c r="K58" s="268">
        <f t="shared" si="0"/>
        <v>272226394.72</v>
      </c>
      <c r="L58" s="2">
        <f>268268864-248609457</f>
        <v>19659407</v>
      </c>
    </row>
    <row r="59" spans="1:11" ht="12.75">
      <c r="A59" s="15">
        <v>51</v>
      </c>
      <c r="B59" s="47">
        <v>213</v>
      </c>
      <c r="C59" s="48" t="s">
        <v>229</v>
      </c>
      <c r="D59" s="29">
        <v>218015569.36</v>
      </c>
      <c r="E59" s="29">
        <v>272519461.36</v>
      </c>
      <c r="F59" s="4">
        <v>0</v>
      </c>
      <c r="K59" s="268">
        <f t="shared" si="0"/>
        <v>272519461.36</v>
      </c>
    </row>
    <row r="60" spans="1:15" ht="12.75">
      <c r="A60" s="15">
        <v>52</v>
      </c>
      <c r="B60" s="47">
        <v>214</v>
      </c>
      <c r="C60" s="48" t="s">
        <v>231</v>
      </c>
      <c r="D60" s="29">
        <v>1972545309.3889656</v>
      </c>
      <c r="E60" s="29">
        <v>1800560247.3889656</v>
      </c>
      <c r="F60" s="4">
        <v>1002442307</v>
      </c>
      <c r="G60" s="4">
        <f>999280298</f>
        <v>999280298</v>
      </c>
      <c r="H60" s="4">
        <f>F60-G60</f>
        <v>3162009</v>
      </c>
      <c r="I60" s="2">
        <v>-5676269</v>
      </c>
      <c r="J60" s="267">
        <v>999280298</v>
      </c>
      <c r="K60" s="268">
        <f t="shared" si="0"/>
        <v>2799840545.3889656</v>
      </c>
      <c r="L60" s="2">
        <v>-5676269</v>
      </c>
      <c r="M60" s="2">
        <f>1728505416+999280298</f>
        <v>2727785714</v>
      </c>
      <c r="O60" s="2">
        <f>1002850917-405600</f>
        <v>1002445317</v>
      </c>
    </row>
    <row r="61" spans="1:15" ht="12.75">
      <c r="A61" s="15">
        <v>53</v>
      </c>
      <c r="B61" s="47">
        <v>215</v>
      </c>
      <c r="C61" s="48" t="s">
        <v>232</v>
      </c>
      <c r="D61" s="29">
        <v>2736069.45</v>
      </c>
      <c r="E61" s="29">
        <v>3420086.45</v>
      </c>
      <c r="F61" s="4">
        <v>0</v>
      </c>
      <c r="K61" s="268">
        <f t="shared" si="0"/>
        <v>3420086.45</v>
      </c>
      <c r="O61" s="2">
        <f>1002850917+405600</f>
        <v>1003256517</v>
      </c>
    </row>
    <row r="62" spans="1:11" ht="12.75">
      <c r="A62" s="15">
        <v>54</v>
      </c>
      <c r="B62" s="47">
        <v>216</v>
      </c>
      <c r="C62" s="48" t="s">
        <v>233</v>
      </c>
      <c r="D62" s="29">
        <v>0</v>
      </c>
      <c r="E62" s="29">
        <v>0</v>
      </c>
      <c r="G62" s="4">
        <f>F60+I60</f>
        <v>996766038</v>
      </c>
      <c r="K62" s="268">
        <f t="shared" si="0"/>
        <v>0</v>
      </c>
    </row>
    <row r="63" spans="1:11" ht="12.75">
      <c r="A63" s="15">
        <v>55</v>
      </c>
      <c r="B63" s="47">
        <v>217</v>
      </c>
      <c r="C63" s="48" t="s">
        <v>57</v>
      </c>
      <c r="D63" s="29">
        <v>0</v>
      </c>
      <c r="E63" s="29">
        <v>0</v>
      </c>
      <c r="K63" s="268">
        <f t="shared" si="0"/>
        <v>0</v>
      </c>
    </row>
    <row r="64" spans="1:11" ht="12.75">
      <c r="A64" s="15">
        <v>56</v>
      </c>
      <c r="B64" s="47">
        <v>218</v>
      </c>
      <c r="C64" s="48" t="s">
        <v>82</v>
      </c>
      <c r="D64" s="29">
        <v>125096375</v>
      </c>
      <c r="E64" s="29">
        <v>65243027</v>
      </c>
      <c r="F64" s="4">
        <v>55928000</v>
      </c>
      <c r="J64" s="267">
        <v>55928000</v>
      </c>
      <c r="K64" s="268">
        <f t="shared" si="0"/>
        <v>121171027</v>
      </c>
    </row>
    <row r="65" spans="1:5" ht="12.75">
      <c r="A65" s="15">
        <v>57</v>
      </c>
      <c r="B65" s="47">
        <v>24</v>
      </c>
      <c r="C65" s="48" t="s">
        <v>736</v>
      </c>
      <c r="D65" s="29">
        <v>36371970</v>
      </c>
      <c r="E65" s="29"/>
    </row>
    <row r="66" spans="1:10" ht="12.75">
      <c r="A66" s="15">
        <v>58</v>
      </c>
      <c r="B66" s="47">
        <v>28</v>
      </c>
      <c r="C66" s="48" t="s">
        <v>234</v>
      </c>
      <c r="D66" s="29">
        <v>0</v>
      </c>
      <c r="E66" s="29">
        <v>0</v>
      </c>
      <c r="J66" s="267">
        <f>SUM(J52:J65)</f>
        <v>1313656721</v>
      </c>
    </row>
    <row r="67" spans="1:10" ht="12.75">
      <c r="A67" s="15">
        <v>59</v>
      </c>
      <c r="B67" s="116" t="s">
        <v>725</v>
      </c>
      <c r="C67" s="46" t="s">
        <v>236</v>
      </c>
      <c r="D67" s="119">
        <f>SUM(D68:D69)</f>
        <v>0</v>
      </c>
      <c r="E67" s="119">
        <f>SUM(E68:E69)</f>
        <v>0</v>
      </c>
      <c r="J67" s="267">
        <f>J66-701081823</f>
        <v>612574898</v>
      </c>
    </row>
    <row r="68" spans="1:5" ht="12.75">
      <c r="A68" s="15">
        <v>60</v>
      </c>
      <c r="B68" s="116" t="s">
        <v>726</v>
      </c>
      <c r="C68" s="48" t="s">
        <v>237</v>
      </c>
      <c r="D68" s="29"/>
      <c r="E68" s="29"/>
    </row>
    <row r="69" spans="1:5" ht="12.75">
      <c r="A69" s="15">
        <v>61</v>
      </c>
      <c r="B69" s="116" t="s">
        <v>727</v>
      </c>
      <c r="C69" s="48" t="s">
        <v>112</v>
      </c>
      <c r="D69" s="29"/>
      <c r="E69" s="29"/>
    </row>
    <row r="70" spans="1:5" ht="12.75">
      <c r="A70" s="15">
        <v>62</v>
      </c>
      <c r="B70" s="47"/>
      <c r="C70" s="46" t="s">
        <v>238</v>
      </c>
      <c r="D70" s="119">
        <f>SUM(D71:D72)</f>
        <v>0</v>
      </c>
      <c r="E70" s="119">
        <f>SUM(E71:E72)</f>
        <v>0</v>
      </c>
    </row>
    <row r="71" spans="1:5" ht="12.75">
      <c r="A71" s="15">
        <v>63</v>
      </c>
      <c r="B71" s="47">
        <v>230</v>
      </c>
      <c r="C71" s="48" t="s">
        <v>239</v>
      </c>
      <c r="D71" s="29"/>
      <c r="E71" s="29"/>
    </row>
    <row r="72" spans="1:5" ht="12.75">
      <c r="A72" s="15">
        <v>64</v>
      </c>
      <c r="B72" s="47">
        <v>231</v>
      </c>
      <c r="C72" s="48" t="s">
        <v>240</v>
      </c>
      <c r="D72" s="29"/>
      <c r="E72" s="29">
        <v>0</v>
      </c>
    </row>
    <row r="73" spans="1:10" s="11" customFormat="1" ht="21.75" customHeight="1">
      <c r="A73" s="45">
        <v>65</v>
      </c>
      <c r="B73" s="45" t="s">
        <v>58</v>
      </c>
      <c r="C73" s="46" t="s">
        <v>660</v>
      </c>
      <c r="D73" s="119">
        <f>SUM(D74+D99)</f>
        <v>33072073</v>
      </c>
      <c r="E73" s="119">
        <f>SUM(E74+E99)</f>
        <v>14666046</v>
      </c>
      <c r="F73" s="111"/>
      <c r="G73" s="111"/>
      <c r="H73" s="111"/>
      <c r="J73" s="266"/>
    </row>
    <row r="74" spans="1:5" ht="12.75">
      <c r="A74" s="15">
        <v>66</v>
      </c>
      <c r="B74" s="47"/>
      <c r="C74" s="46" t="s">
        <v>241</v>
      </c>
      <c r="D74" s="119">
        <f>SUM(D75+D93)</f>
        <v>33072073</v>
      </c>
      <c r="E74" s="119">
        <f>SUM(E75+E93)</f>
        <v>14666046</v>
      </c>
    </row>
    <row r="75" spans="1:5" ht="12.75">
      <c r="A75" s="15">
        <v>67</v>
      </c>
      <c r="B75" s="47"/>
      <c r="C75" s="46" t="s">
        <v>242</v>
      </c>
      <c r="D75" s="119">
        <f>SUM(D76:D92)</f>
        <v>33072073</v>
      </c>
      <c r="E75" s="119">
        <f>SUM(E76:E92)</f>
        <v>14666046</v>
      </c>
    </row>
    <row r="76" spans="1:5" ht="12.75">
      <c r="A76" s="15">
        <v>68</v>
      </c>
      <c r="B76" s="47" t="s">
        <v>4</v>
      </c>
      <c r="C76" s="48" t="s">
        <v>64</v>
      </c>
      <c r="D76" s="29"/>
      <c r="E76" s="29"/>
    </row>
    <row r="77" spans="1:8" ht="12.75">
      <c r="A77" s="15">
        <v>69</v>
      </c>
      <c r="B77" s="47">
        <v>42</v>
      </c>
      <c r="C77" s="48" t="s">
        <v>659</v>
      </c>
      <c r="D77" s="29">
        <v>16758932</v>
      </c>
      <c r="E77" s="29">
        <v>11066077</v>
      </c>
      <c r="F77" s="4">
        <f>D77-E77</f>
        <v>5692855</v>
      </c>
      <c r="G77" s="4">
        <v>16758932</v>
      </c>
      <c r="H77" s="4">
        <f>F77+F80</f>
        <v>6369320</v>
      </c>
    </row>
    <row r="78" spans="1:7" ht="12.75">
      <c r="A78" s="15">
        <v>70</v>
      </c>
      <c r="B78" s="47" t="s">
        <v>264</v>
      </c>
      <c r="C78" s="48" t="s">
        <v>263</v>
      </c>
      <c r="D78" s="29"/>
      <c r="E78" s="29"/>
      <c r="F78" s="4">
        <f aca="true" t="shared" si="1" ref="F78:F86">D78-E78</f>
        <v>0</v>
      </c>
      <c r="G78" s="4">
        <v>1973569</v>
      </c>
    </row>
    <row r="79" spans="1:7" ht="12.75">
      <c r="A79" s="15">
        <v>71</v>
      </c>
      <c r="B79" s="47">
        <v>460</v>
      </c>
      <c r="C79" s="48" t="s">
        <v>265</v>
      </c>
      <c r="D79" s="29"/>
      <c r="E79" s="29"/>
      <c r="F79" s="4">
        <f t="shared" si="1"/>
        <v>0</v>
      </c>
      <c r="G79" s="4">
        <v>3128166</v>
      </c>
    </row>
    <row r="80" spans="1:7" ht="12.75">
      <c r="A80" s="15">
        <v>72</v>
      </c>
      <c r="B80" s="47">
        <v>431</v>
      </c>
      <c r="C80" s="48" t="s">
        <v>243</v>
      </c>
      <c r="D80" s="29">
        <v>1973569</v>
      </c>
      <c r="E80" s="29">
        <v>1297104</v>
      </c>
      <c r="F80" s="4">
        <f t="shared" si="1"/>
        <v>676465</v>
      </c>
      <c r="G80" s="4">
        <v>3595735</v>
      </c>
    </row>
    <row r="81" spans="1:7" ht="12.75">
      <c r="A81" s="15">
        <v>73</v>
      </c>
      <c r="B81" s="47">
        <v>432</v>
      </c>
      <c r="C81" s="48" t="s">
        <v>210</v>
      </c>
      <c r="D81" s="29"/>
      <c r="E81" s="29"/>
      <c r="F81" s="4">
        <f t="shared" si="1"/>
        <v>0</v>
      </c>
      <c r="G81" s="4">
        <v>25456402</v>
      </c>
    </row>
    <row r="82" spans="1:6" ht="12.75">
      <c r="A82" s="15">
        <v>74</v>
      </c>
      <c r="B82" s="47">
        <v>433</v>
      </c>
      <c r="C82" s="48" t="s">
        <v>244</v>
      </c>
      <c r="D82" s="29"/>
      <c r="E82" s="29"/>
      <c r="F82" s="4">
        <f t="shared" si="1"/>
        <v>0</v>
      </c>
    </row>
    <row r="83" spans="1:8" ht="12.75">
      <c r="A83" s="15">
        <v>75</v>
      </c>
      <c r="B83" s="47">
        <v>435</v>
      </c>
      <c r="C83" s="48" t="s">
        <v>16</v>
      </c>
      <c r="D83" s="29">
        <v>5980629</v>
      </c>
      <c r="E83" s="29">
        <f>1334599+477958</f>
        <v>1812557</v>
      </c>
      <c r="F83" s="4">
        <f t="shared" si="1"/>
        <v>4168072</v>
      </c>
      <c r="H83" s="4">
        <f>F83+F84</f>
        <v>4421036</v>
      </c>
    </row>
    <row r="84" spans="1:6" ht="12.75">
      <c r="A84" s="15">
        <v>76</v>
      </c>
      <c r="B84" s="47">
        <v>436</v>
      </c>
      <c r="C84" s="48" t="s">
        <v>212</v>
      </c>
      <c r="D84" s="29">
        <v>743272</v>
      </c>
      <c r="E84" s="29">
        <f>245154*2</f>
        <v>490308</v>
      </c>
      <c r="F84" s="4">
        <f t="shared" si="1"/>
        <v>252964</v>
      </c>
    </row>
    <row r="85" spans="1:6" ht="12.75">
      <c r="A85" s="15">
        <v>77</v>
      </c>
      <c r="B85" s="47" t="s">
        <v>213</v>
      </c>
      <c r="C85" s="48" t="s">
        <v>214</v>
      </c>
      <c r="D85" s="29"/>
      <c r="E85" s="29"/>
      <c r="F85" s="4">
        <f t="shared" si="1"/>
        <v>0</v>
      </c>
    </row>
    <row r="86" spans="1:6" ht="12.75">
      <c r="A86" s="15">
        <v>78</v>
      </c>
      <c r="B86" s="47">
        <v>44</v>
      </c>
      <c r="C86" s="48" t="s">
        <v>111</v>
      </c>
      <c r="D86" s="29"/>
      <c r="E86" s="29"/>
      <c r="F86" s="4">
        <f t="shared" si="1"/>
        <v>0</v>
      </c>
    </row>
    <row r="87" spans="1:6" ht="12.75">
      <c r="A87" s="15">
        <v>79</v>
      </c>
      <c r="B87" s="47">
        <v>45</v>
      </c>
      <c r="C87" s="48" t="s">
        <v>218</v>
      </c>
      <c r="D87" s="29"/>
      <c r="E87" s="29"/>
      <c r="F87" s="4">
        <v>0</v>
      </c>
    </row>
    <row r="88" spans="1:6" ht="12.75">
      <c r="A88" s="15">
        <v>80</v>
      </c>
      <c r="B88" s="47">
        <v>464</v>
      </c>
      <c r="C88" s="48" t="s">
        <v>245</v>
      </c>
      <c r="D88" s="29"/>
      <c r="E88" s="29"/>
      <c r="F88" s="4">
        <f>SUM(F77:F85)</f>
        <v>10790356</v>
      </c>
    </row>
    <row r="89" spans="1:5" ht="12.75">
      <c r="A89" s="15">
        <v>81</v>
      </c>
      <c r="B89" s="47">
        <v>466</v>
      </c>
      <c r="C89" s="48" t="s">
        <v>246</v>
      </c>
      <c r="D89" s="29">
        <v>7615671</v>
      </c>
      <c r="E89" s="29">
        <v>0</v>
      </c>
    </row>
    <row r="90" spans="1:5" ht="12.75">
      <c r="A90" s="15">
        <v>82</v>
      </c>
      <c r="B90" s="47">
        <v>467</v>
      </c>
      <c r="C90" s="48" t="s">
        <v>247</v>
      </c>
      <c r="D90" s="29"/>
      <c r="E90" s="29"/>
    </row>
    <row r="91" spans="1:5" ht="12.75">
      <c r="A91" s="15">
        <v>83</v>
      </c>
      <c r="B91" s="47">
        <v>4341</v>
      </c>
      <c r="C91" s="48" t="s">
        <v>248</v>
      </c>
      <c r="D91" s="29"/>
      <c r="E91" s="29"/>
    </row>
    <row r="92" spans="1:5" ht="12.75">
      <c r="A92" s="15">
        <v>84</v>
      </c>
      <c r="B92" s="47">
        <v>49</v>
      </c>
      <c r="C92" s="48" t="s">
        <v>217</v>
      </c>
      <c r="D92" s="29"/>
      <c r="E92" s="29"/>
    </row>
    <row r="93" spans="1:5" ht="12.75">
      <c r="A93" s="15">
        <v>85</v>
      </c>
      <c r="B93" s="47"/>
      <c r="C93" s="46" t="s">
        <v>249</v>
      </c>
      <c r="D93" s="119">
        <f>SUM(D94:D98)</f>
        <v>0</v>
      </c>
      <c r="E93" s="119">
        <f>SUM(E94:E98)</f>
        <v>0</v>
      </c>
    </row>
    <row r="94" spans="1:5" ht="12.75">
      <c r="A94" s="15">
        <v>86</v>
      </c>
      <c r="B94" s="47">
        <v>419</v>
      </c>
      <c r="C94" s="48" t="s">
        <v>250</v>
      </c>
      <c r="D94" s="29"/>
      <c r="E94" s="29"/>
    </row>
    <row r="95" spans="1:5" ht="12.75">
      <c r="A95" s="15">
        <v>87</v>
      </c>
      <c r="B95" s="47">
        <v>475</v>
      </c>
      <c r="C95" s="48" t="s">
        <v>251</v>
      </c>
      <c r="D95" s="29"/>
      <c r="E95" s="29"/>
    </row>
    <row r="96" spans="1:5" ht="12.75">
      <c r="A96" s="15">
        <v>88</v>
      </c>
      <c r="B96" s="47">
        <v>478</v>
      </c>
      <c r="C96" s="48" t="s">
        <v>252</v>
      </c>
      <c r="D96" s="29"/>
      <c r="E96" s="29"/>
    </row>
    <row r="97" spans="1:5" ht="12.75">
      <c r="A97" s="15">
        <v>89</v>
      </c>
      <c r="B97" s="47">
        <v>480</v>
      </c>
      <c r="C97" s="48" t="s">
        <v>253</v>
      </c>
      <c r="D97" s="29"/>
      <c r="E97" s="29"/>
    </row>
    <row r="98" spans="1:5" ht="12.75">
      <c r="A98" s="15">
        <v>90</v>
      </c>
      <c r="B98" s="47">
        <v>487</v>
      </c>
      <c r="C98" s="48" t="s">
        <v>254</v>
      </c>
      <c r="D98" s="29"/>
      <c r="E98" s="29"/>
    </row>
    <row r="99" spans="1:5" ht="12.75">
      <c r="A99" s="15">
        <v>91</v>
      </c>
      <c r="B99" s="47"/>
      <c r="C99" s="46" t="s">
        <v>255</v>
      </c>
      <c r="D99" s="119">
        <f>SUM(D100:D103)</f>
        <v>0</v>
      </c>
      <c r="E99" s="119">
        <f>SUM(E100:E103)</f>
        <v>0</v>
      </c>
    </row>
    <row r="100" spans="1:5" ht="12.75">
      <c r="A100" s="15">
        <v>92</v>
      </c>
      <c r="B100" s="47" t="s">
        <v>257</v>
      </c>
      <c r="C100" s="48" t="s">
        <v>256</v>
      </c>
      <c r="D100" s="29"/>
      <c r="E100" s="29"/>
    </row>
    <row r="101" spans="1:5" ht="12.75">
      <c r="A101" s="15">
        <v>93</v>
      </c>
      <c r="B101" s="47" t="s">
        <v>261</v>
      </c>
      <c r="C101" s="48" t="s">
        <v>258</v>
      </c>
      <c r="D101" s="29"/>
      <c r="E101" s="29"/>
    </row>
    <row r="102" spans="1:5" ht="12.75">
      <c r="A102" s="15">
        <v>94</v>
      </c>
      <c r="B102" s="47"/>
      <c r="C102" s="48" t="s">
        <v>259</v>
      </c>
      <c r="D102" s="29"/>
      <c r="E102" s="29"/>
    </row>
    <row r="103" spans="1:5" ht="12.75">
      <c r="A103" s="15">
        <v>95</v>
      </c>
      <c r="B103" s="47" t="s">
        <v>262</v>
      </c>
      <c r="C103" s="48" t="s">
        <v>260</v>
      </c>
      <c r="D103" s="29"/>
      <c r="E103" s="29"/>
    </row>
    <row r="104" spans="1:10" s="11" customFormat="1" ht="21.75" customHeight="1">
      <c r="A104" s="15">
        <v>96</v>
      </c>
      <c r="B104" s="45" t="s">
        <v>648</v>
      </c>
      <c r="C104" s="46" t="s">
        <v>661</v>
      </c>
      <c r="D104" s="119">
        <f>D8-D73</f>
        <v>4352722944.218966</v>
      </c>
      <c r="E104" s="119">
        <f>SUM(E8-E73)</f>
        <v>3940119124.2189655</v>
      </c>
      <c r="F104" s="111">
        <f>D8-D73</f>
        <v>4352722944.218966</v>
      </c>
      <c r="G104" s="111"/>
      <c r="H104" s="111"/>
      <c r="J104" s="266"/>
    </row>
    <row r="105" spans="1:5" ht="21.75" customHeight="1">
      <c r="A105" s="15">
        <v>97</v>
      </c>
      <c r="B105" s="45" t="s">
        <v>667</v>
      </c>
      <c r="C105" s="46" t="s">
        <v>666</v>
      </c>
      <c r="D105" s="119">
        <f>SUM(D106:D116)</f>
        <v>4352722944</v>
      </c>
      <c r="E105" s="119">
        <f>SUM(E106:E116)</f>
        <v>3940119124</v>
      </c>
    </row>
    <row r="106" spans="1:5" ht="12.75">
      <c r="A106" s="15">
        <v>98</v>
      </c>
      <c r="B106" s="47">
        <v>101</v>
      </c>
      <c r="C106" s="48" t="s">
        <v>448</v>
      </c>
      <c r="D106" s="29">
        <f>4352029958-2299002+692986</f>
        <v>4350423942</v>
      </c>
      <c r="E106" s="29">
        <f>3940119124+1096150</f>
        <v>3941215274</v>
      </c>
    </row>
    <row r="107" spans="1:5" ht="12.75">
      <c r="A107" s="15">
        <v>99</v>
      </c>
      <c r="B107" s="47">
        <v>12</v>
      </c>
      <c r="C107" s="48" t="s">
        <v>343</v>
      </c>
      <c r="D107" s="29"/>
      <c r="E107" s="29"/>
    </row>
    <row r="108" spans="1:5" ht="12.75">
      <c r="A108" s="15">
        <v>100</v>
      </c>
      <c r="B108" s="47">
        <v>85</v>
      </c>
      <c r="C108" s="48" t="s">
        <v>450</v>
      </c>
      <c r="D108" s="29">
        <v>2299002</v>
      </c>
      <c r="E108" s="29">
        <v>-1096150</v>
      </c>
    </row>
    <row r="109" spans="1:5" ht="12.75">
      <c r="A109" s="15">
        <v>101</v>
      </c>
      <c r="B109" s="47">
        <v>111</v>
      </c>
      <c r="C109" s="48" t="s">
        <v>267</v>
      </c>
      <c r="D109" s="29"/>
      <c r="E109" s="29">
        <v>0</v>
      </c>
    </row>
    <row r="110" spans="1:5" ht="12.75">
      <c r="A110" s="15">
        <v>102</v>
      </c>
      <c r="B110" s="116" t="s">
        <v>681</v>
      </c>
      <c r="C110" s="48" t="s">
        <v>682</v>
      </c>
      <c r="D110" s="29"/>
      <c r="E110" s="29">
        <v>0</v>
      </c>
    </row>
    <row r="111" spans="1:5" ht="12.75">
      <c r="A111" s="15"/>
      <c r="B111" s="116" t="s">
        <v>683</v>
      </c>
      <c r="C111" s="48" t="s">
        <v>684</v>
      </c>
      <c r="D111" s="29"/>
      <c r="E111" s="29">
        <v>0</v>
      </c>
    </row>
    <row r="112" spans="1:5" ht="12.75">
      <c r="A112" s="15">
        <v>103</v>
      </c>
      <c r="B112" s="118">
        <v>105.106</v>
      </c>
      <c r="C112" s="48" t="s">
        <v>650</v>
      </c>
      <c r="D112" s="29"/>
      <c r="E112" s="29">
        <v>0</v>
      </c>
    </row>
    <row r="113" spans="1:5" ht="12.75">
      <c r="A113" s="15">
        <v>104</v>
      </c>
      <c r="B113" s="150" t="s">
        <v>649</v>
      </c>
      <c r="C113" s="48" t="s">
        <v>651</v>
      </c>
      <c r="D113" s="29">
        <v>0</v>
      </c>
      <c r="E113" s="29">
        <v>0</v>
      </c>
    </row>
    <row r="114" spans="1:5" ht="12.75">
      <c r="A114" s="15">
        <v>105</v>
      </c>
      <c r="B114" s="150" t="s">
        <v>652</v>
      </c>
      <c r="C114" s="48" t="s">
        <v>653</v>
      </c>
      <c r="D114" s="29">
        <v>0</v>
      </c>
      <c r="E114" s="29">
        <v>0</v>
      </c>
    </row>
    <row r="115" spans="1:5" ht="12.75">
      <c r="A115" s="15">
        <v>106</v>
      </c>
      <c r="B115" s="149">
        <v>109</v>
      </c>
      <c r="C115" s="48" t="s">
        <v>654</v>
      </c>
      <c r="D115" s="29">
        <v>0</v>
      </c>
      <c r="E115" s="29">
        <v>0</v>
      </c>
    </row>
    <row r="116" spans="1:5" ht="12.75">
      <c r="A116" s="15">
        <v>107</v>
      </c>
      <c r="B116" s="47"/>
      <c r="C116" s="48" t="s">
        <v>662</v>
      </c>
      <c r="D116" s="29">
        <v>0</v>
      </c>
      <c r="E116" s="29">
        <v>0</v>
      </c>
    </row>
    <row r="117" spans="1:5" ht="12.75">
      <c r="A117" s="15">
        <v>108</v>
      </c>
      <c r="B117" s="209" t="s">
        <v>668</v>
      </c>
      <c r="C117" s="46" t="s">
        <v>663</v>
      </c>
      <c r="D117" s="198">
        <f>SUM(D73+D105)</f>
        <v>4385795017</v>
      </c>
      <c r="E117" s="198">
        <f>SUM(E73+E105)</f>
        <v>3954785170</v>
      </c>
    </row>
    <row r="118" spans="1:5" ht="12.75">
      <c r="A118" s="210"/>
      <c r="B118" s="211"/>
      <c r="C118" s="212"/>
      <c r="D118" s="213"/>
      <c r="E118" s="213"/>
    </row>
    <row r="119" spans="1:5" ht="12.75">
      <c r="A119" s="368" t="s">
        <v>664</v>
      </c>
      <c r="B119" s="369"/>
      <c r="C119" s="46" t="s">
        <v>669</v>
      </c>
      <c r="D119" s="198" t="s">
        <v>670</v>
      </c>
      <c r="E119" s="198" t="s">
        <v>670</v>
      </c>
    </row>
    <row r="120" spans="1:5" ht="12.75">
      <c r="A120" s="366" t="s">
        <v>665</v>
      </c>
      <c r="B120" s="367"/>
      <c r="C120" s="47" t="s">
        <v>692</v>
      </c>
      <c r="D120" s="198">
        <f>D104-D105</f>
        <v>0.2189655303955078</v>
      </c>
      <c r="E120" s="198">
        <f>E104-E105</f>
        <v>0.2189655303955078</v>
      </c>
    </row>
    <row r="121" spans="1:5" ht="12.75">
      <c r="A121" s="366" t="s">
        <v>672</v>
      </c>
      <c r="B121" s="367"/>
      <c r="C121" s="47" t="s">
        <v>693</v>
      </c>
      <c r="D121" s="198">
        <f>D8-D117</f>
        <v>0.2189655303955078</v>
      </c>
      <c r="E121" s="198">
        <f>E8-E117</f>
        <v>0.2189655303955078</v>
      </c>
    </row>
    <row r="124" ht="12.75">
      <c r="E124" s="4"/>
    </row>
  </sheetData>
  <sheetProtection/>
  <mergeCells count="6">
    <mergeCell ref="D4:E4"/>
    <mergeCell ref="A120:B120"/>
    <mergeCell ref="A121:B121"/>
    <mergeCell ref="A119:B119"/>
    <mergeCell ref="A1:B1"/>
    <mergeCell ref="G19:H19"/>
  </mergeCells>
  <printOptions/>
  <pageMargins left="0.75" right="0.75" top="1" bottom="1" header="0.5" footer="0.5"/>
  <pageSetup horizontalDpi="600" verticalDpi="600" orientation="portrait" paperSize="9" scale="75" r:id="rId1"/>
  <headerFooter alignWithMargins="0">
    <oddHeader>&amp;RPasqyra e Pozicionit Financiar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148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5" sqref="D85"/>
    </sheetView>
  </sheetViews>
  <sheetFormatPr defaultColWidth="9.140625" defaultRowHeight="12.75"/>
  <cols>
    <col min="1" max="1" width="7.28125" style="2" customWidth="1"/>
    <col min="2" max="2" width="10.8515625" style="2" customWidth="1"/>
    <col min="3" max="3" width="69.57421875" style="2" customWidth="1"/>
    <col min="4" max="4" width="13.8515625" style="199" customWidth="1"/>
    <col min="5" max="5" width="15.7109375" style="199" customWidth="1"/>
    <col min="6" max="6" width="0" style="2" hidden="1" customWidth="1"/>
    <col min="7" max="7" width="12.421875" style="2" hidden="1" customWidth="1"/>
    <col min="8" max="8" width="12.7109375" style="2" hidden="1" customWidth="1"/>
    <col min="9" max="18" width="0" style="2" hidden="1" customWidth="1"/>
    <col min="19" max="16384" width="9.140625" style="2" customWidth="1"/>
  </cols>
  <sheetData>
    <row r="2" spans="1:5" s="11" customFormat="1" ht="12.75">
      <c r="A2" s="272" t="s">
        <v>636</v>
      </c>
      <c r="C2" s="227" t="s">
        <v>732</v>
      </c>
      <c r="D2" s="199"/>
      <c r="E2" s="200" t="s">
        <v>639</v>
      </c>
    </row>
    <row r="3" spans="1:5" s="11" customFormat="1" ht="14.25">
      <c r="A3" s="114"/>
      <c r="B3" s="115"/>
      <c r="C3" s="148" t="s">
        <v>642</v>
      </c>
      <c r="D3" s="224" t="s">
        <v>737</v>
      </c>
      <c r="E3" s="200"/>
    </row>
    <row r="4" spans="1:5" s="11" customFormat="1" ht="15">
      <c r="A4" s="114"/>
      <c r="B4" s="115"/>
      <c r="C4" s="196" t="s">
        <v>637</v>
      </c>
      <c r="D4" s="201"/>
      <c r="E4" s="200"/>
    </row>
    <row r="5" spans="4:5" ht="12.75">
      <c r="D5" s="380" t="s">
        <v>115</v>
      </c>
      <c r="E5" s="380"/>
    </row>
    <row r="6" spans="1:5" ht="12.75">
      <c r="A6" s="30" t="s">
        <v>69</v>
      </c>
      <c r="B6" s="30" t="s">
        <v>69</v>
      </c>
      <c r="C6" s="30"/>
      <c r="D6" s="202" t="s">
        <v>147</v>
      </c>
      <c r="E6" s="202" t="s">
        <v>147</v>
      </c>
    </row>
    <row r="7" spans="1:5" ht="12.75">
      <c r="A7" s="32" t="s">
        <v>42</v>
      </c>
      <c r="B7" s="32" t="s">
        <v>479</v>
      </c>
      <c r="C7" s="32" t="s">
        <v>376</v>
      </c>
      <c r="D7" s="203" t="s">
        <v>148</v>
      </c>
      <c r="E7" s="203" t="s">
        <v>149</v>
      </c>
    </row>
    <row r="8" spans="1:5" ht="12.75">
      <c r="A8" s="33" t="s">
        <v>70</v>
      </c>
      <c r="B8" s="33"/>
      <c r="C8" s="33"/>
      <c r="D8" s="204"/>
      <c r="E8" s="204"/>
    </row>
    <row r="9" spans="1:5" ht="12.75">
      <c r="A9" s="13" t="s">
        <v>39</v>
      </c>
      <c r="B9" s="13" t="s">
        <v>40</v>
      </c>
      <c r="C9" s="13" t="s">
        <v>41</v>
      </c>
      <c r="D9" s="118">
        <v>1</v>
      </c>
      <c r="E9" s="118">
        <v>2</v>
      </c>
    </row>
    <row r="10" spans="1:5" ht="18.75" customHeight="1">
      <c r="A10" s="13">
        <v>1</v>
      </c>
      <c r="B10" s="13" t="s">
        <v>63</v>
      </c>
      <c r="C10" s="26" t="s">
        <v>268</v>
      </c>
      <c r="D10" s="127">
        <f>D62</f>
        <v>2356612441</v>
      </c>
      <c r="E10" s="127">
        <f>E62</f>
        <v>1944588804</v>
      </c>
    </row>
    <row r="11" spans="1:5" ht="15" customHeight="1">
      <c r="A11" s="13">
        <v>2</v>
      </c>
      <c r="B11" s="49">
        <v>70</v>
      </c>
      <c r="C11" s="50" t="s">
        <v>292</v>
      </c>
      <c r="D11" s="127">
        <f>SUM(D12+D17+D21+D27+D32+D33+D34)</f>
        <v>0</v>
      </c>
      <c r="E11" s="127">
        <f>SUM(E12+E17+E21+E27+E32+E33+E34)</f>
        <v>0</v>
      </c>
    </row>
    <row r="12" spans="1:5" ht="15" customHeight="1">
      <c r="A12" s="13">
        <v>3</v>
      </c>
      <c r="B12" s="45">
        <v>700</v>
      </c>
      <c r="C12" s="46" t="s">
        <v>269</v>
      </c>
      <c r="D12" s="127">
        <f>SUM(D13:D16)</f>
        <v>0</v>
      </c>
      <c r="E12" s="127">
        <f>SUM(E13:E16)</f>
        <v>0</v>
      </c>
    </row>
    <row r="13" spans="1:5" ht="12.75">
      <c r="A13" s="13">
        <v>4</v>
      </c>
      <c r="B13" s="22">
        <v>7000</v>
      </c>
      <c r="C13" s="28" t="s">
        <v>270</v>
      </c>
      <c r="D13" s="172"/>
      <c r="E13" s="172"/>
    </row>
    <row r="14" spans="1:5" ht="12.75">
      <c r="A14" s="13">
        <v>5</v>
      </c>
      <c r="B14" s="22">
        <v>7001</v>
      </c>
      <c r="C14" s="48" t="s">
        <v>271</v>
      </c>
      <c r="D14" s="172"/>
      <c r="E14" s="172"/>
    </row>
    <row r="15" spans="1:5" ht="12.75">
      <c r="A15" s="13">
        <v>6</v>
      </c>
      <c r="B15" s="22">
        <v>7002</v>
      </c>
      <c r="C15" s="48" t="s">
        <v>272</v>
      </c>
      <c r="D15" s="172"/>
      <c r="E15" s="172"/>
    </row>
    <row r="16" spans="1:5" ht="12.75">
      <c r="A16" s="13">
        <v>7</v>
      </c>
      <c r="B16" s="51">
        <v>7009</v>
      </c>
      <c r="C16" s="52" t="s">
        <v>273</v>
      </c>
      <c r="D16" s="172"/>
      <c r="E16" s="172"/>
    </row>
    <row r="17" spans="1:5" ht="14.25" customHeight="1">
      <c r="A17" s="13">
        <v>8</v>
      </c>
      <c r="B17" s="45">
        <v>702</v>
      </c>
      <c r="C17" s="46" t="s">
        <v>274</v>
      </c>
      <c r="D17" s="127">
        <f>SUM(D18:D20)</f>
        <v>0</v>
      </c>
      <c r="E17" s="127">
        <f>SUM(E18:E20)</f>
        <v>0</v>
      </c>
    </row>
    <row r="18" spans="1:5" ht="12.75">
      <c r="A18" s="13">
        <v>9</v>
      </c>
      <c r="B18" s="22">
        <v>7020</v>
      </c>
      <c r="C18" s="48" t="s">
        <v>275</v>
      </c>
      <c r="D18" s="172"/>
      <c r="E18" s="172"/>
    </row>
    <row r="19" spans="1:5" ht="12.75">
      <c r="A19" s="13">
        <v>10</v>
      </c>
      <c r="B19" s="22">
        <v>7021</v>
      </c>
      <c r="C19" s="48" t="s">
        <v>276</v>
      </c>
      <c r="D19" s="172"/>
      <c r="E19" s="172"/>
    </row>
    <row r="20" spans="1:5" ht="12.75">
      <c r="A20" s="13">
        <v>11</v>
      </c>
      <c r="B20" s="22">
        <v>7029</v>
      </c>
      <c r="C20" s="48" t="s">
        <v>277</v>
      </c>
      <c r="D20" s="172"/>
      <c r="E20" s="172"/>
    </row>
    <row r="21" spans="1:5" ht="12.75">
      <c r="A21" s="13">
        <v>12</v>
      </c>
      <c r="B21" s="45">
        <v>703</v>
      </c>
      <c r="C21" s="46" t="s">
        <v>278</v>
      </c>
      <c r="D21" s="127">
        <f>SUM(D22:D26)</f>
        <v>0</v>
      </c>
      <c r="E21" s="127">
        <f>SUM(E22:E26)</f>
        <v>0</v>
      </c>
    </row>
    <row r="22" spans="1:5" ht="12.75">
      <c r="A22" s="13">
        <v>13</v>
      </c>
      <c r="B22" s="22">
        <v>7030</v>
      </c>
      <c r="C22" s="48" t="s">
        <v>279</v>
      </c>
      <c r="D22" s="172"/>
      <c r="E22" s="172"/>
    </row>
    <row r="23" spans="1:5" ht="12.75">
      <c r="A23" s="13">
        <v>14</v>
      </c>
      <c r="B23" s="22">
        <v>7031</v>
      </c>
      <c r="C23" s="48" t="s">
        <v>280</v>
      </c>
      <c r="D23" s="172"/>
      <c r="E23" s="172"/>
    </row>
    <row r="24" spans="1:5" ht="12.75">
      <c r="A24" s="13">
        <v>15</v>
      </c>
      <c r="B24" s="22">
        <v>7032</v>
      </c>
      <c r="C24" s="48" t="s">
        <v>281</v>
      </c>
      <c r="D24" s="172"/>
      <c r="E24" s="172"/>
    </row>
    <row r="25" spans="1:5" ht="12.75">
      <c r="A25" s="13">
        <v>16</v>
      </c>
      <c r="B25" s="22">
        <v>7033</v>
      </c>
      <c r="C25" s="48" t="s">
        <v>282</v>
      </c>
      <c r="D25" s="172"/>
      <c r="E25" s="172"/>
    </row>
    <row r="26" spans="1:5" ht="12.75">
      <c r="A26" s="13">
        <v>17</v>
      </c>
      <c r="B26" s="22">
        <v>7035</v>
      </c>
      <c r="C26" s="48" t="s">
        <v>283</v>
      </c>
      <c r="D26" s="172"/>
      <c r="E26" s="172"/>
    </row>
    <row r="27" spans="1:5" ht="14.25" customHeight="1">
      <c r="A27" s="13">
        <v>18</v>
      </c>
      <c r="B27" s="45">
        <v>704</v>
      </c>
      <c r="C27" s="46" t="s">
        <v>284</v>
      </c>
      <c r="D27" s="127">
        <f>SUM(D28:D31)</f>
        <v>0</v>
      </c>
      <c r="E27" s="127">
        <f>SUM(E28:E31)</f>
        <v>0</v>
      </c>
    </row>
    <row r="28" spans="1:5" ht="12.75">
      <c r="A28" s="13">
        <v>19</v>
      </c>
      <c r="B28" s="22">
        <v>7040</v>
      </c>
      <c r="C28" s="48" t="s">
        <v>285</v>
      </c>
      <c r="D28" s="172"/>
      <c r="E28" s="172"/>
    </row>
    <row r="29" spans="1:5" ht="12.75">
      <c r="A29" s="13">
        <v>20</v>
      </c>
      <c r="B29" s="22">
        <v>7041</v>
      </c>
      <c r="C29" s="48" t="s">
        <v>286</v>
      </c>
      <c r="D29" s="172"/>
      <c r="E29" s="172"/>
    </row>
    <row r="30" spans="1:5" ht="12.75">
      <c r="A30" s="13">
        <v>21</v>
      </c>
      <c r="B30" s="22">
        <v>7042</v>
      </c>
      <c r="C30" s="48" t="s">
        <v>287</v>
      </c>
      <c r="D30" s="172"/>
      <c r="E30" s="172"/>
    </row>
    <row r="31" spans="1:5" ht="12.75">
      <c r="A31" s="13">
        <v>22</v>
      </c>
      <c r="B31" s="22">
        <v>7049</v>
      </c>
      <c r="C31" s="48" t="s">
        <v>288</v>
      </c>
      <c r="D31" s="172"/>
      <c r="E31" s="172"/>
    </row>
    <row r="32" spans="1:5" ht="14.25" customHeight="1">
      <c r="A32" s="13">
        <v>23</v>
      </c>
      <c r="B32" s="45">
        <v>705</v>
      </c>
      <c r="C32" s="46" t="s">
        <v>289</v>
      </c>
      <c r="D32" s="127"/>
      <c r="E32" s="127"/>
    </row>
    <row r="33" spans="1:5" ht="14.25" customHeight="1">
      <c r="A33" s="13">
        <v>24</v>
      </c>
      <c r="B33" s="45">
        <v>708</v>
      </c>
      <c r="C33" s="46" t="s">
        <v>290</v>
      </c>
      <c r="D33" s="127"/>
      <c r="E33" s="127"/>
    </row>
    <row r="34" spans="1:5" ht="14.25" customHeight="1">
      <c r="A34" s="13">
        <v>25</v>
      </c>
      <c r="B34" s="45">
        <v>709</v>
      </c>
      <c r="C34" s="46" t="s">
        <v>291</v>
      </c>
      <c r="D34" s="127"/>
      <c r="E34" s="127"/>
    </row>
    <row r="35" spans="1:5" ht="15" customHeight="1">
      <c r="A35" s="13">
        <v>26</v>
      </c>
      <c r="B35" s="49">
        <v>75</v>
      </c>
      <c r="C35" s="50" t="s">
        <v>293</v>
      </c>
      <c r="D35" s="127">
        <f>SUM(D36:D42)</f>
        <v>0</v>
      </c>
      <c r="E35" s="127">
        <f>SUM(E36:E42)</f>
        <v>0</v>
      </c>
    </row>
    <row r="36" spans="1:5" ht="12.75">
      <c r="A36" s="13">
        <v>27</v>
      </c>
      <c r="B36" s="22">
        <v>750</v>
      </c>
      <c r="C36" s="48" t="s">
        <v>294</v>
      </c>
      <c r="D36" s="172"/>
      <c r="E36" s="172"/>
    </row>
    <row r="37" spans="1:5" ht="12.75">
      <c r="A37" s="13">
        <v>28</v>
      </c>
      <c r="B37" s="22">
        <v>751</v>
      </c>
      <c r="C37" s="48" t="s">
        <v>295</v>
      </c>
      <c r="D37" s="172"/>
      <c r="E37" s="172"/>
    </row>
    <row r="38" spans="1:5" ht="12.75">
      <c r="A38" s="13">
        <v>29</v>
      </c>
      <c r="B38" s="22">
        <v>752</v>
      </c>
      <c r="C38" s="48" t="s">
        <v>296</v>
      </c>
      <c r="D38" s="172"/>
      <c r="E38" s="172"/>
    </row>
    <row r="39" spans="1:5" ht="12.75">
      <c r="A39" s="13">
        <v>30</v>
      </c>
      <c r="B39" s="22">
        <v>753</v>
      </c>
      <c r="C39" s="48" t="s">
        <v>297</v>
      </c>
      <c r="D39" s="172"/>
      <c r="E39" s="172"/>
    </row>
    <row r="40" spans="1:5" ht="12.75">
      <c r="A40" s="13">
        <v>31</v>
      </c>
      <c r="B40" s="22">
        <v>754</v>
      </c>
      <c r="C40" s="48" t="s">
        <v>298</v>
      </c>
      <c r="D40" s="172"/>
      <c r="E40" s="172"/>
    </row>
    <row r="41" spans="1:5" ht="12.75">
      <c r="A41" s="13">
        <v>32</v>
      </c>
      <c r="B41" s="22">
        <v>755</v>
      </c>
      <c r="C41" s="48" t="s">
        <v>299</v>
      </c>
      <c r="D41" s="172"/>
      <c r="E41" s="172"/>
    </row>
    <row r="42" spans="1:5" ht="12.75">
      <c r="A42" s="13">
        <v>33</v>
      </c>
      <c r="B42" s="22">
        <v>756</v>
      </c>
      <c r="C42" s="48" t="s">
        <v>300</v>
      </c>
      <c r="D42" s="172"/>
      <c r="E42" s="172"/>
    </row>
    <row r="43" spans="1:5" ht="15" customHeight="1">
      <c r="A43" s="13">
        <v>34</v>
      </c>
      <c r="B43" s="49">
        <v>71</v>
      </c>
      <c r="C43" s="50" t="s">
        <v>449</v>
      </c>
      <c r="D43" s="127">
        <f>SUM(D44+D48+D56)</f>
        <v>0</v>
      </c>
      <c r="E43" s="127">
        <f>SUM(E44+E48+E56)</f>
        <v>0</v>
      </c>
    </row>
    <row r="44" spans="1:5" s="11" customFormat="1" ht="12.75">
      <c r="A44" s="13">
        <v>35</v>
      </c>
      <c r="B44" s="45">
        <v>710</v>
      </c>
      <c r="C44" s="46" t="s">
        <v>301</v>
      </c>
      <c r="D44" s="127">
        <f>SUM(D45:D47)</f>
        <v>0</v>
      </c>
      <c r="E44" s="127">
        <f>SUM(E45:E47)</f>
        <v>0</v>
      </c>
    </row>
    <row r="45" spans="1:5" ht="12.75">
      <c r="A45" s="13">
        <v>36</v>
      </c>
      <c r="B45" s="22">
        <v>7100</v>
      </c>
      <c r="C45" s="48" t="s">
        <v>302</v>
      </c>
      <c r="D45" s="172"/>
      <c r="E45" s="172"/>
    </row>
    <row r="46" spans="1:5" ht="12.75">
      <c r="A46" s="13">
        <v>37</v>
      </c>
      <c r="B46" s="22">
        <v>7101</v>
      </c>
      <c r="C46" s="48" t="s">
        <v>303</v>
      </c>
      <c r="D46" s="172"/>
      <c r="E46" s="172"/>
    </row>
    <row r="47" spans="1:5" ht="12.75">
      <c r="A47" s="13">
        <v>38</v>
      </c>
      <c r="B47" s="22">
        <v>7109</v>
      </c>
      <c r="C47" s="48" t="s">
        <v>304</v>
      </c>
      <c r="D47" s="172"/>
      <c r="E47" s="172"/>
    </row>
    <row r="48" spans="1:5" s="11" customFormat="1" ht="12.75">
      <c r="A48" s="13">
        <v>39</v>
      </c>
      <c r="B48" s="45">
        <v>711</v>
      </c>
      <c r="C48" s="46" t="s">
        <v>305</v>
      </c>
      <c r="D48" s="127">
        <f>SUM(D49:D55)</f>
        <v>0</v>
      </c>
      <c r="E48" s="127">
        <f>SUM(E49:E55)</f>
        <v>0</v>
      </c>
    </row>
    <row r="49" spans="1:5" ht="12.75">
      <c r="A49" s="13">
        <v>40</v>
      </c>
      <c r="B49" s="22">
        <v>7110</v>
      </c>
      <c r="C49" s="48" t="s">
        <v>306</v>
      </c>
      <c r="D49" s="172"/>
      <c r="E49" s="172"/>
    </row>
    <row r="50" spans="1:5" ht="12.75">
      <c r="A50" s="13">
        <v>41</v>
      </c>
      <c r="B50" s="22">
        <v>7111</v>
      </c>
      <c r="C50" s="48" t="s">
        <v>307</v>
      </c>
      <c r="D50" s="172"/>
      <c r="E50" s="172"/>
    </row>
    <row r="51" spans="1:5" ht="12.75">
      <c r="A51" s="13">
        <v>42</v>
      </c>
      <c r="B51" s="22">
        <v>7112</v>
      </c>
      <c r="C51" s="48" t="s">
        <v>308</v>
      </c>
      <c r="D51" s="172"/>
      <c r="E51" s="172"/>
    </row>
    <row r="52" spans="1:5" ht="12.75">
      <c r="A52" s="13">
        <v>43</v>
      </c>
      <c r="B52" s="22">
        <v>7113</v>
      </c>
      <c r="C52" s="48" t="s">
        <v>309</v>
      </c>
      <c r="D52" s="172"/>
      <c r="E52" s="172"/>
    </row>
    <row r="53" spans="1:5" ht="12.75">
      <c r="A53" s="13">
        <v>44</v>
      </c>
      <c r="B53" s="22">
        <v>7114</v>
      </c>
      <c r="C53" s="48" t="s">
        <v>310</v>
      </c>
      <c r="D53" s="172"/>
      <c r="E53" s="172"/>
    </row>
    <row r="54" spans="1:5" ht="12.75">
      <c r="A54" s="13">
        <v>45</v>
      </c>
      <c r="B54" s="22">
        <v>7115</v>
      </c>
      <c r="C54" s="48" t="s">
        <v>311</v>
      </c>
      <c r="D54" s="172"/>
      <c r="E54" s="172"/>
    </row>
    <row r="55" spans="1:5" ht="12.75">
      <c r="A55" s="13">
        <v>46</v>
      </c>
      <c r="B55" s="22">
        <v>7116</v>
      </c>
      <c r="C55" s="48" t="s">
        <v>312</v>
      </c>
      <c r="D55" s="172"/>
      <c r="E55" s="172"/>
    </row>
    <row r="56" spans="1:5" s="11" customFormat="1" ht="12.75">
      <c r="A56" s="13">
        <v>47</v>
      </c>
      <c r="B56" s="45">
        <v>719</v>
      </c>
      <c r="C56" s="46" t="s">
        <v>313</v>
      </c>
      <c r="D56" s="127"/>
      <c r="E56" s="127"/>
    </row>
    <row r="57" spans="1:5" ht="15" customHeight="1">
      <c r="A57" s="13">
        <v>48</v>
      </c>
      <c r="B57" s="49">
        <v>76</v>
      </c>
      <c r="C57" s="50" t="s">
        <v>314</v>
      </c>
      <c r="D57" s="127">
        <f>SUM(D58:D61)</f>
        <v>0</v>
      </c>
      <c r="E57" s="127">
        <f>SUM(E58:E61)</f>
        <v>0</v>
      </c>
    </row>
    <row r="58" spans="1:5" s="115" customFormat="1" ht="12.75">
      <c r="A58" s="13">
        <v>49</v>
      </c>
      <c r="B58" s="47">
        <v>760</v>
      </c>
      <c r="C58" s="48" t="s">
        <v>315</v>
      </c>
      <c r="D58" s="147"/>
      <c r="E58" s="147"/>
    </row>
    <row r="59" spans="1:5" s="115" customFormat="1" ht="12.75">
      <c r="A59" s="13">
        <v>50</v>
      </c>
      <c r="B59" s="47">
        <v>761</v>
      </c>
      <c r="C59" s="48" t="s">
        <v>316</v>
      </c>
      <c r="D59" s="147"/>
      <c r="E59" s="147"/>
    </row>
    <row r="60" spans="1:5" s="115" customFormat="1" ht="12.75">
      <c r="A60" s="13">
        <v>51</v>
      </c>
      <c r="B60" s="47">
        <v>765</v>
      </c>
      <c r="C60" s="48" t="s">
        <v>317</v>
      </c>
      <c r="D60" s="147"/>
      <c r="E60" s="147"/>
    </row>
    <row r="61" spans="1:5" s="115" customFormat="1" ht="12.75">
      <c r="A61" s="13">
        <v>52</v>
      </c>
      <c r="B61" s="47">
        <v>766</v>
      </c>
      <c r="C61" s="48" t="s">
        <v>318</v>
      </c>
      <c r="D61" s="147"/>
      <c r="E61" s="147"/>
    </row>
    <row r="62" spans="1:5" ht="15" customHeight="1">
      <c r="A62" s="13">
        <v>53</v>
      </c>
      <c r="B62" s="49">
        <v>72</v>
      </c>
      <c r="C62" s="50" t="s">
        <v>319</v>
      </c>
      <c r="D62" s="127">
        <f>D63+D73</f>
        <v>2356612441</v>
      </c>
      <c r="E62" s="127">
        <f>E63+E73</f>
        <v>1944588804</v>
      </c>
    </row>
    <row r="63" spans="1:5" s="11" customFormat="1" ht="12.75">
      <c r="A63" s="13">
        <v>54</v>
      </c>
      <c r="B63" s="45">
        <v>720</v>
      </c>
      <c r="C63" s="46" t="s">
        <v>320</v>
      </c>
      <c r="D63" s="127">
        <f>SUM(D64:D72)</f>
        <v>2356612441</v>
      </c>
      <c r="E63" s="127">
        <f>SUM(E64:E72)</f>
        <v>1944588804</v>
      </c>
    </row>
    <row r="64" spans="1:7" s="115" customFormat="1" ht="12.75">
      <c r="A64" s="13">
        <v>55</v>
      </c>
      <c r="B64" s="47">
        <v>7200</v>
      </c>
      <c r="C64" s="48" t="s">
        <v>321</v>
      </c>
      <c r="D64" s="172">
        <v>2331156039</v>
      </c>
      <c r="E64" s="172">
        <v>1929922758</v>
      </c>
      <c r="G64" s="199">
        <f>2345822085-14666046</f>
        <v>2331156039</v>
      </c>
    </row>
    <row r="65" spans="1:5" s="115" customFormat="1" ht="12.75">
      <c r="A65" s="13">
        <v>56</v>
      </c>
      <c r="B65" s="47">
        <v>7201</v>
      </c>
      <c r="C65" s="48" t="s">
        <v>322</v>
      </c>
      <c r="D65" s="172"/>
      <c r="E65" s="172"/>
    </row>
    <row r="66" spans="1:5" s="115" customFormat="1" ht="12.75">
      <c r="A66" s="13">
        <v>57</v>
      </c>
      <c r="B66" s="47">
        <v>7202</v>
      </c>
      <c r="C66" s="48" t="s">
        <v>324</v>
      </c>
      <c r="D66" s="172"/>
      <c r="E66" s="172"/>
    </row>
    <row r="67" spans="1:5" s="115" customFormat="1" ht="12.75">
      <c r="A67" s="13">
        <v>58</v>
      </c>
      <c r="B67" s="47">
        <v>7203</v>
      </c>
      <c r="C67" s="48" t="s">
        <v>323</v>
      </c>
      <c r="D67" s="172"/>
      <c r="E67" s="172"/>
    </row>
    <row r="68" spans="1:7" s="115" customFormat="1" ht="12.75">
      <c r="A68" s="13">
        <v>59</v>
      </c>
      <c r="B68" s="47">
        <v>7204</v>
      </c>
      <c r="C68" s="48" t="s">
        <v>325</v>
      </c>
      <c r="D68" s="172"/>
      <c r="E68" s="172"/>
      <c r="G68" s="199"/>
    </row>
    <row r="69" spans="1:7" s="115" customFormat="1" ht="12.75">
      <c r="A69" s="13">
        <v>60</v>
      </c>
      <c r="B69" s="47">
        <v>7205</v>
      </c>
      <c r="C69" s="48" t="s">
        <v>326</v>
      </c>
      <c r="D69" s="172"/>
      <c r="E69" s="172"/>
      <c r="G69" s="199"/>
    </row>
    <row r="70" spans="1:8" s="115" customFormat="1" ht="12.75">
      <c r="A70" s="13">
        <v>61</v>
      </c>
      <c r="B70" s="47">
        <v>7206</v>
      </c>
      <c r="C70" s="48" t="s">
        <v>327</v>
      </c>
      <c r="D70" s="172">
        <v>25456402</v>
      </c>
      <c r="E70" s="172">
        <v>14666046</v>
      </c>
      <c r="G70" s="199">
        <f>D70-E70</f>
        <v>10790356</v>
      </c>
      <c r="H70" s="115" t="s">
        <v>738</v>
      </c>
    </row>
    <row r="71" spans="1:7" s="115" customFormat="1" ht="12.75">
      <c r="A71" s="13">
        <v>62</v>
      </c>
      <c r="B71" s="47">
        <v>7207</v>
      </c>
      <c r="C71" s="48" t="s">
        <v>328</v>
      </c>
      <c r="D71" s="172"/>
      <c r="E71" s="172"/>
      <c r="G71" s="115">
        <v>10437416</v>
      </c>
    </row>
    <row r="72" spans="1:7" s="115" customFormat="1" ht="12.75">
      <c r="A72" s="13">
        <v>63</v>
      </c>
      <c r="B72" s="47">
        <v>7209</v>
      </c>
      <c r="C72" s="48" t="s">
        <v>329</v>
      </c>
      <c r="D72" s="172"/>
      <c r="E72" s="172"/>
      <c r="G72" s="199">
        <f>G70-G71</f>
        <v>352940</v>
      </c>
    </row>
    <row r="73" spans="1:5" s="11" customFormat="1" ht="12.75">
      <c r="A73" s="13">
        <v>64</v>
      </c>
      <c r="B73" s="45">
        <v>721</v>
      </c>
      <c r="C73" s="46" t="s">
        <v>330</v>
      </c>
      <c r="D73" s="127">
        <f>SUM(D74:D75)</f>
        <v>0</v>
      </c>
      <c r="E73" s="127">
        <f>SUM(E74:E75)</f>
        <v>0</v>
      </c>
    </row>
    <row r="74" spans="1:5" s="115" customFormat="1" ht="12.75">
      <c r="A74" s="13">
        <v>65</v>
      </c>
      <c r="B74" s="47"/>
      <c r="C74" s="48" t="s">
        <v>331</v>
      </c>
      <c r="D74" s="172"/>
      <c r="E74" s="172"/>
    </row>
    <row r="75" spans="1:5" s="115" customFormat="1" ht="12.75">
      <c r="A75" s="13">
        <v>66</v>
      </c>
      <c r="B75" s="47"/>
      <c r="C75" s="48" t="s">
        <v>332</v>
      </c>
      <c r="D75" s="172"/>
      <c r="E75" s="172"/>
    </row>
    <row r="76" spans="1:5" ht="15" customHeight="1">
      <c r="A76" s="13">
        <v>67</v>
      </c>
      <c r="B76" s="49"/>
      <c r="C76" s="50" t="s">
        <v>333</v>
      </c>
      <c r="D76" s="147">
        <f>SUM(D77:D81)</f>
        <v>0</v>
      </c>
      <c r="E76" s="147">
        <f>SUM(E77:E81)</f>
        <v>0</v>
      </c>
    </row>
    <row r="77" spans="1:5" s="115" customFormat="1" ht="12.75">
      <c r="A77" s="13">
        <v>68</v>
      </c>
      <c r="B77" s="47">
        <v>781</v>
      </c>
      <c r="C77" s="48" t="s">
        <v>334</v>
      </c>
      <c r="D77" s="172"/>
      <c r="E77" s="172"/>
    </row>
    <row r="78" spans="1:5" s="115" customFormat="1" ht="12.75">
      <c r="A78" s="13">
        <v>69</v>
      </c>
      <c r="B78" s="47">
        <v>782</v>
      </c>
      <c r="C78" s="48" t="s">
        <v>335</v>
      </c>
      <c r="D78" s="172"/>
      <c r="E78" s="172"/>
    </row>
    <row r="79" spans="1:5" s="115" customFormat="1" ht="12.75">
      <c r="A79" s="13">
        <v>70</v>
      </c>
      <c r="B79" s="47">
        <v>783</v>
      </c>
      <c r="C79" s="48" t="s">
        <v>336</v>
      </c>
      <c r="D79" s="172"/>
      <c r="E79" s="172"/>
    </row>
    <row r="80" spans="1:5" s="11" customFormat="1" ht="12.75">
      <c r="A80" s="13">
        <v>71</v>
      </c>
      <c r="B80" s="47">
        <v>784</v>
      </c>
      <c r="C80" s="48" t="s">
        <v>337</v>
      </c>
      <c r="D80" s="172"/>
      <c r="E80" s="172"/>
    </row>
    <row r="81" spans="1:5" s="115" customFormat="1" ht="12.75">
      <c r="A81" s="13">
        <v>72</v>
      </c>
      <c r="B81" s="47">
        <v>787</v>
      </c>
      <c r="C81" s="48" t="s">
        <v>338</v>
      </c>
      <c r="D81" s="172"/>
      <c r="E81" s="172"/>
    </row>
    <row r="82" spans="1:5" ht="15" customHeight="1">
      <c r="A82" s="13">
        <v>73</v>
      </c>
      <c r="B82" s="197" t="s">
        <v>655</v>
      </c>
      <c r="C82" s="50" t="s">
        <v>656</v>
      </c>
      <c r="D82" s="127"/>
      <c r="E82" s="127"/>
    </row>
    <row r="83" spans="1:8" ht="18.75" customHeight="1">
      <c r="A83" s="13">
        <v>74</v>
      </c>
      <c r="B83" s="13" t="s">
        <v>58</v>
      </c>
      <c r="C83" s="26" t="s">
        <v>339</v>
      </c>
      <c r="D83" s="127">
        <f>SUM(D84+D89+D92+D104+D110+D124+D139+D142)</f>
        <v>2354313439</v>
      </c>
      <c r="E83" s="127">
        <f>SUM(E84+E89+E92+E104+E110+E124+E139+E140)</f>
        <v>1945684954</v>
      </c>
      <c r="H83" s="4">
        <f>2345822805-2299002+2299002</f>
        <v>2345822805</v>
      </c>
    </row>
    <row r="84" spans="1:9" s="11" customFormat="1" ht="14.25" customHeight="1">
      <c r="A84" s="13">
        <v>75</v>
      </c>
      <c r="B84" s="45">
        <v>600</v>
      </c>
      <c r="C84" s="46" t="s">
        <v>344</v>
      </c>
      <c r="D84" s="127">
        <f>SUM(D85:D88)</f>
        <v>235356666</v>
      </c>
      <c r="E84" s="127">
        <f>SUM(E85:E88)</f>
        <v>144375106</v>
      </c>
      <c r="G84" s="111">
        <v>4079133</v>
      </c>
      <c r="H84" s="111">
        <f>2345822085-2346175025</f>
        <v>-352940</v>
      </c>
      <c r="I84" s="11">
        <v>6369320</v>
      </c>
    </row>
    <row r="85" spans="1:7" ht="12.75">
      <c r="A85" s="13">
        <v>76</v>
      </c>
      <c r="B85" s="22">
        <v>6001</v>
      </c>
      <c r="C85" s="48" t="s">
        <v>345</v>
      </c>
      <c r="D85" s="205">
        <f>228987346+6369320</f>
        <v>235356666</v>
      </c>
      <c r="E85" s="205">
        <f>139782912+4079133+513061</f>
        <v>144375106</v>
      </c>
      <c r="G85" s="2">
        <v>0</v>
      </c>
    </row>
    <row r="86" spans="1:8" ht="12.75">
      <c r="A86" s="13">
        <v>77</v>
      </c>
      <c r="B86" s="22">
        <v>6002</v>
      </c>
      <c r="C86" s="48" t="s">
        <v>346</v>
      </c>
      <c r="D86" s="172">
        <v>0</v>
      </c>
      <c r="E86" s="172"/>
      <c r="G86" s="4">
        <v>0</v>
      </c>
      <c r="H86" s="4"/>
    </row>
    <row r="87" spans="1:8" ht="12.75">
      <c r="A87" s="13">
        <v>78</v>
      </c>
      <c r="B87" s="22">
        <v>6003</v>
      </c>
      <c r="C87" s="48" t="s">
        <v>31</v>
      </c>
      <c r="D87" s="172">
        <v>0</v>
      </c>
      <c r="E87" s="172"/>
      <c r="G87" s="2">
        <v>513061</v>
      </c>
      <c r="H87" s="4"/>
    </row>
    <row r="88" spans="1:7" ht="12.75">
      <c r="A88" s="13">
        <v>79</v>
      </c>
      <c r="B88" s="22">
        <v>6009</v>
      </c>
      <c r="C88" s="48" t="s">
        <v>347</v>
      </c>
      <c r="D88" s="172">
        <v>0</v>
      </c>
      <c r="E88" s="172"/>
      <c r="G88" s="2">
        <v>0</v>
      </c>
    </row>
    <row r="89" spans="1:7" s="11" customFormat="1" ht="17.25" customHeight="1">
      <c r="A89" s="13">
        <v>80</v>
      </c>
      <c r="B89" s="45">
        <v>601</v>
      </c>
      <c r="C89" s="46" t="s">
        <v>361</v>
      </c>
      <c r="D89" s="127">
        <f>SUM(D90:D91)</f>
        <v>48398001</v>
      </c>
      <c r="E89" s="127">
        <f>SUM(E90:E91)</f>
        <v>22317373</v>
      </c>
      <c r="G89" s="11">
        <v>0</v>
      </c>
    </row>
    <row r="90" spans="1:9" ht="12.75">
      <c r="A90" s="13">
        <v>81</v>
      </c>
      <c r="B90" s="22">
        <v>6010</v>
      </c>
      <c r="C90" s="48" t="s">
        <v>348</v>
      </c>
      <c r="D90" s="172">
        <f>43976965+4421036</f>
        <v>48398001</v>
      </c>
      <c r="E90" s="172">
        <f>22749852-616924+184445</f>
        <v>22317373</v>
      </c>
      <c r="G90" s="2">
        <v>-616924</v>
      </c>
      <c r="I90" s="2">
        <v>4421036</v>
      </c>
    </row>
    <row r="91" spans="1:7" ht="12.75">
      <c r="A91" s="13">
        <v>82</v>
      </c>
      <c r="B91" s="22">
        <v>6011</v>
      </c>
      <c r="C91" s="48" t="s">
        <v>349</v>
      </c>
      <c r="D91" s="172"/>
      <c r="E91" s="172"/>
      <c r="G91" s="2">
        <v>184445</v>
      </c>
    </row>
    <row r="92" spans="1:7" s="11" customFormat="1" ht="17.25" customHeight="1">
      <c r="A92" s="13">
        <v>83</v>
      </c>
      <c r="B92" s="45">
        <v>602</v>
      </c>
      <c r="C92" s="46" t="s">
        <v>362</v>
      </c>
      <c r="D92" s="127">
        <f>SUM(D94:D103)</f>
        <v>2072454564</v>
      </c>
      <c r="E92" s="127">
        <f>SUM(E93:E103)</f>
        <v>1777754364</v>
      </c>
      <c r="G92" s="11">
        <v>0</v>
      </c>
    </row>
    <row r="93" spans="1:7" ht="12.75">
      <c r="A93" s="13">
        <v>84</v>
      </c>
      <c r="B93" s="22">
        <v>602</v>
      </c>
      <c r="C93" s="48" t="s">
        <v>350</v>
      </c>
      <c r="D93" s="172"/>
      <c r="E93" s="172">
        <v>0</v>
      </c>
      <c r="G93" s="2">
        <v>0</v>
      </c>
    </row>
    <row r="94" spans="1:7" ht="12.75">
      <c r="A94" s="13">
        <v>85</v>
      </c>
      <c r="B94" s="22">
        <v>6020</v>
      </c>
      <c r="C94" s="48" t="s">
        <v>351</v>
      </c>
      <c r="D94" s="172">
        <v>2072454564</v>
      </c>
      <c r="E94" s="172">
        <v>1777754364</v>
      </c>
      <c r="G94" s="4">
        <v>0</v>
      </c>
    </row>
    <row r="95" spans="1:7" ht="12.75">
      <c r="A95" s="13">
        <v>86</v>
      </c>
      <c r="B95" s="22">
        <v>6021</v>
      </c>
      <c r="C95" s="48" t="s">
        <v>352</v>
      </c>
      <c r="D95" s="172"/>
      <c r="E95" s="172"/>
      <c r="G95" s="4"/>
    </row>
    <row r="96" spans="1:5" ht="12.75">
      <c r="A96" s="13">
        <v>87</v>
      </c>
      <c r="B96" s="22">
        <v>6022</v>
      </c>
      <c r="C96" s="48" t="s">
        <v>353</v>
      </c>
      <c r="D96" s="172"/>
      <c r="E96" s="172"/>
    </row>
    <row r="97" spans="1:5" ht="12.75">
      <c r="A97" s="13">
        <v>88</v>
      </c>
      <c r="B97" s="22">
        <v>6023</v>
      </c>
      <c r="C97" s="48" t="s">
        <v>354</v>
      </c>
      <c r="D97" s="172"/>
      <c r="E97" s="172"/>
    </row>
    <row r="98" spans="1:5" ht="12.75">
      <c r="A98" s="13">
        <v>89</v>
      </c>
      <c r="B98" s="22">
        <v>6024</v>
      </c>
      <c r="C98" s="48" t="s">
        <v>355</v>
      </c>
      <c r="D98" s="172"/>
      <c r="E98" s="172"/>
    </row>
    <row r="99" spans="1:5" ht="12.75">
      <c r="A99" s="13">
        <v>90</v>
      </c>
      <c r="B99" s="22">
        <v>6025</v>
      </c>
      <c r="C99" s="48" t="s">
        <v>356</v>
      </c>
      <c r="D99" s="172"/>
      <c r="E99" s="172"/>
    </row>
    <row r="100" spans="1:5" ht="12.75">
      <c r="A100" s="13">
        <v>91</v>
      </c>
      <c r="B100" s="22">
        <v>6026</v>
      </c>
      <c r="C100" s="48" t="s">
        <v>357</v>
      </c>
      <c r="D100" s="172"/>
      <c r="E100" s="172"/>
    </row>
    <row r="101" spans="1:5" ht="12.75">
      <c r="A101" s="13">
        <v>92</v>
      </c>
      <c r="B101" s="22">
        <v>6027</v>
      </c>
      <c r="C101" s="48" t="s">
        <v>358</v>
      </c>
      <c r="D101" s="172"/>
      <c r="E101" s="172"/>
    </row>
    <row r="102" spans="1:5" ht="12.75">
      <c r="A102" s="13">
        <v>93</v>
      </c>
      <c r="B102" s="22">
        <v>6028</v>
      </c>
      <c r="C102" s="48" t="s">
        <v>359</v>
      </c>
      <c r="D102" s="172"/>
      <c r="E102" s="172"/>
    </row>
    <row r="103" spans="1:5" ht="12.75">
      <c r="A103" s="47">
        <v>94</v>
      </c>
      <c r="B103" s="22">
        <v>6029</v>
      </c>
      <c r="C103" s="48" t="s">
        <v>360</v>
      </c>
      <c r="D103" s="172"/>
      <c r="E103" s="172"/>
    </row>
    <row r="104" spans="1:5" ht="12.75">
      <c r="A104" s="13">
        <v>95</v>
      </c>
      <c r="B104" s="45">
        <v>603</v>
      </c>
      <c r="C104" s="46" t="s">
        <v>363</v>
      </c>
      <c r="D104" s="127">
        <f>SUM(D105:D109)</f>
        <v>0</v>
      </c>
      <c r="E104" s="127">
        <f>SUM(E105:E109)</f>
        <v>0</v>
      </c>
    </row>
    <row r="105" spans="1:5" ht="12.75">
      <c r="A105" s="13">
        <v>96</v>
      </c>
      <c r="B105" s="22">
        <v>6030</v>
      </c>
      <c r="C105" s="48" t="s">
        <v>150</v>
      </c>
      <c r="D105" s="172"/>
      <c r="E105" s="172"/>
    </row>
    <row r="106" spans="1:5" ht="12.75">
      <c r="A106" s="13">
        <v>97</v>
      </c>
      <c r="B106" s="22">
        <v>6031</v>
      </c>
      <c r="C106" s="48" t="s">
        <v>151</v>
      </c>
      <c r="D106" s="172"/>
      <c r="E106" s="172"/>
    </row>
    <row r="107" spans="1:5" ht="12.75">
      <c r="A107" s="13">
        <v>98</v>
      </c>
      <c r="B107" s="22">
        <v>6032</v>
      </c>
      <c r="C107" s="48" t="s">
        <v>152</v>
      </c>
      <c r="D107" s="172"/>
      <c r="E107" s="172"/>
    </row>
    <row r="108" spans="1:5" ht="12.75">
      <c r="A108" s="13">
        <v>99</v>
      </c>
      <c r="B108" s="22">
        <v>6033</v>
      </c>
      <c r="C108" s="48" t="s">
        <v>153</v>
      </c>
      <c r="D108" s="172"/>
      <c r="E108" s="172"/>
    </row>
    <row r="109" spans="1:5" ht="12.75">
      <c r="A109" s="13">
        <v>100</v>
      </c>
      <c r="B109" s="22">
        <v>6039</v>
      </c>
      <c r="C109" s="48" t="s">
        <v>129</v>
      </c>
      <c r="D109" s="172"/>
      <c r="E109" s="172"/>
    </row>
    <row r="110" spans="1:5" s="11" customFormat="1" ht="17.25" customHeight="1">
      <c r="A110" s="13">
        <v>101</v>
      </c>
      <c r="B110" s="45"/>
      <c r="C110" s="46" t="s">
        <v>364</v>
      </c>
      <c r="D110" s="127">
        <f>SUM(D111+D116+D121)</f>
        <v>403210</v>
      </c>
      <c r="E110" s="127">
        <f>SUM(E111+E116+E121)</f>
        <v>141961</v>
      </c>
    </row>
    <row r="111" spans="1:5" s="11" customFormat="1" ht="12.75">
      <c r="A111" s="13">
        <v>102</v>
      </c>
      <c r="B111" s="45">
        <v>604</v>
      </c>
      <c r="C111" s="46" t="s">
        <v>365</v>
      </c>
      <c r="D111" s="127">
        <f>SUM(D112:D115)</f>
        <v>0</v>
      </c>
      <c r="E111" s="127">
        <f>SUM(E112:E115)</f>
        <v>0</v>
      </c>
    </row>
    <row r="112" spans="1:5" ht="12.75">
      <c r="A112" s="13">
        <v>103</v>
      </c>
      <c r="B112" s="22">
        <v>6040</v>
      </c>
      <c r="C112" s="48" t="s">
        <v>154</v>
      </c>
      <c r="D112" s="172"/>
      <c r="E112" s="172"/>
    </row>
    <row r="113" spans="1:5" ht="12.75">
      <c r="A113" s="13">
        <v>104</v>
      </c>
      <c r="B113" s="22">
        <v>6041</v>
      </c>
      <c r="C113" s="48" t="s">
        <v>155</v>
      </c>
      <c r="D113" s="172"/>
      <c r="E113" s="172"/>
    </row>
    <row r="114" spans="1:5" ht="12.75">
      <c r="A114" s="13">
        <v>105</v>
      </c>
      <c r="B114" s="22">
        <v>6042</v>
      </c>
      <c r="C114" s="48" t="s">
        <v>156</v>
      </c>
      <c r="D114" s="172"/>
      <c r="E114" s="172"/>
    </row>
    <row r="115" spans="1:5" ht="12.75">
      <c r="A115" s="13">
        <v>106</v>
      </c>
      <c r="B115" s="22">
        <v>6044</v>
      </c>
      <c r="C115" s="48" t="s">
        <v>157</v>
      </c>
      <c r="D115" s="172"/>
      <c r="E115" s="172"/>
    </row>
    <row r="116" spans="1:5" s="11" customFormat="1" ht="12.75">
      <c r="A116" s="13">
        <v>107</v>
      </c>
      <c r="B116" s="45">
        <v>605</v>
      </c>
      <c r="C116" s="46" t="s">
        <v>366</v>
      </c>
      <c r="D116" s="127">
        <f>SUM(D117:D120)</f>
        <v>353210</v>
      </c>
      <c r="E116" s="127">
        <f>SUM(E117:E120)</f>
        <v>141961</v>
      </c>
    </row>
    <row r="117" spans="1:5" ht="12.75">
      <c r="A117" s="13">
        <v>108</v>
      </c>
      <c r="B117" s="22">
        <v>6051</v>
      </c>
      <c r="C117" s="48" t="s">
        <v>158</v>
      </c>
      <c r="D117" s="172">
        <v>353210</v>
      </c>
      <c r="E117" s="172">
        <v>141961</v>
      </c>
    </row>
    <row r="118" spans="1:5" ht="12.75">
      <c r="A118" s="13">
        <v>109</v>
      </c>
      <c r="B118" s="22">
        <v>6052</v>
      </c>
      <c r="C118" s="48" t="s">
        <v>159</v>
      </c>
      <c r="D118" s="172"/>
      <c r="E118" s="172"/>
    </row>
    <row r="119" spans="1:5" ht="12.75">
      <c r="A119" s="13">
        <v>110</v>
      </c>
      <c r="B119" s="22">
        <v>6053</v>
      </c>
      <c r="C119" s="48" t="s">
        <v>160</v>
      </c>
      <c r="D119" s="172"/>
      <c r="E119" s="172"/>
    </row>
    <row r="120" spans="1:5" ht="12.75">
      <c r="A120" s="13">
        <v>111</v>
      </c>
      <c r="B120" s="22">
        <v>6059</v>
      </c>
      <c r="C120" s="48" t="s">
        <v>161</v>
      </c>
      <c r="D120" s="172"/>
      <c r="E120" s="172"/>
    </row>
    <row r="121" spans="1:5" s="11" customFormat="1" ht="12.75">
      <c r="A121" s="13">
        <v>112</v>
      </c>
      <c r="B121" s="45">
        <v>606</v>
      </c>
      <c r="C121" s="46" t="s">
        <v>367</v>
      </c>
      <c r="D121" s="127">
        <f>SUM(D122:D123)</f>
        <v>50000</v>
      </c>
      <c r="E121" s="127">
        <f>SUM(E122:E123)</f>
        <v>0</v>
      </c>
    </row>
    <row r="122" spans="1:5" ht="12.75">
      <c r="A122" s="13">
        <v>113</v>
      </c>
      <c r="B122" s="22">
        <v>6060</v>
      </c>
      <c r="C122" s="48" t="s">
        <v>162</v>
      </c>
      <c r="D122" s="172"/>
      <c r="E122" s="172"/>
    </row>
    <row r="123" spans="1:5" ht="12.75">
      <c r="A123" s="13">
        <v>114</v>
      </c>
      <c r="B123" s="22">
        <v>6061</v>
      </c>
      <c r="C123" s="48" t="s">
        <v>163</v>
      </c>
      <c r="D123" s="172">
        <v>50000</v>
      </c>
      <c r="E123" s="172"/>
    </row>
    <row r="124" spans="1:5" s="11" customFormat="1" ht="17.25" customHeight="1">
      <c r="A124" s="13">
        <v>115</v>
      </c>
      <c r="B124" s="45"/>
      <c r="C124" s="46" t="s">
        <v>370</v>
      </c>
      <c r="D124" s="127">
        <f>SUM(D125+D130)</f>
        <v>0</v>
      </c>
      <c r="E124" s="127">
        <f>SUM(E125+E130)</f>
        <v>0</v>
      </c>
    </row>
    <row r="125" spans="1:5" ht="12.75">
      <c r="A125" s="13">
        <v>116</v>
      </c>
      <c r="B125" s="45">
        <v>65</v>
      </c>
      <c r="C125" s="46" t="s">
        <v>369</v>
      </c>
      <c r="D125" s="127">
        <f>SUM(D126:D129)</f>
        <v>0</v>
      </c>
      <c r="E125" s="127">
        <f>SUM(E126:E129)</f>
        <v>0</v>
      </c>
    </row>
    <row r="126" spans="1:5" ht="12.75">
      <c r="A126" s="13">
        <v>117</v>
      </c>
      <c r="B126" s="22">
        <v>650</v>
      </c>
      <c r="C126" s="48" t="s">
        <v>133</v>
      </c>
      <c r="D126" s="172"/>
      <c r="E126" s="172"/>
    </row>
    <row r="127" spans="1:5" ht="12.75">
      <c r="A127" s="13">
        <v>118</v>
      </c>
      <c r="B127" s="22">
        <v>651</v>
      </c>
      <c r="C127" s="48" t="s">
        <v>134</v>
      </c>
      <c r="D127" s="172"/>
      <c r="E127" s="172"/>
    </row>
    <row r="128" spans="1:5" ht="12.75">
      <c r="A128" s="13">
        <v>119</v>
      </c>
      <c r="B128" s="22">
        <v>652</v>
      </c>
      <c r="C128" s="48" t="s">
        <v>165</v>
      </c>
      <c r="D128" s="172"/>
      <c r="E128" s="172"/>
    </row>
    <row r="129" spans="1:5" ht="12.75">
      <c r="A129" s="13">
        <v>120</v>
      </c>
      <c r="B129" s="22">
        <v>656</v>
      </c>
      <c r="C129" s="48" t="s">
        <v>135</v>
      </c>
      <c r="D129" s="172"/>
      <c r="E129" s="172">
        <v>0</v>
      </c>
    </row>
    <row r="130" spans="1:5" ht="12.75">
      <c r="A130" s="13">
        <v>121</v>
      </c>
      <c r="B130" s="45">
        <v>66</v>
      </c>
      <c r="C130" s="46" t="s">
        <v>368</v>
      </c>
      <c r="D130" s="127">
        <f>SUM(D131:D133)</f>
        <v>0</v>
      </c>
      <c r="E130" s="127">
        <f>SUM(E131:E133)</f>
        <v>0</v>
      </c>
    </row>
    <row r="131" spans="1:5" ht="12.75">
      <c r="A131" s="13">
        <v>122</v>
      </c>
      <c r="B131" s="22">
        <v>660</v>
      </c>
      <c r="C131" s="48" t="s">
        <v>136</v>
      </c>
      <c r="D131" s="172"/>
      <c r="E131" s="172"/>
    </row>
    <row r="132" spans="1:5" ht="12.75">
      <c r="A132" s="13">
        <v>123</v>
      </c>
      <c r="B132" s="22">
        <v>661</v>
      </c>
      <c r="C132" s="48" t="s">
        <v>137</v>
      </c>
      <c r="D132" s="172"/>
      <c r="E132" s="172"/>
    </row>
    <row r="133" spans="1:5" ht="12.75">
      <c r="A133" s="13">
        <v>124</v>
      </c>
      <c r="B133" s="22">
        <v>662</v>
      </c>
      <c r="C133" s="48" t="s">
        <v>138</v>
      </c>
      <c r="D133" s="172"/>
      <c r="E133" s="172"/>
    </row>
    <row r="134" spans="1:5" s="11" customFormat="1" ht="17.25" customHeight="1">
      <c r="A134" s="13">
        <v>125</v>
      </c>
      <c r="B134" s="45"/>
      <c r="C134" s="46" t="s">
        <v>371</v>
      </c>
      <c r="D134" s="127">
        <f>SUM(D135:D138)</f>
        <v>0</v>
      </c>
      <c r="E134" s="127">
        <f>SUM(E135:E138)</f>
        <v>0</v>
      </c>
    </row>
    <row r="135" spans="1:5" ht="12.75">
      <c r="A135" s="13">
        <v>126</v>
      </c>
      <c r="B135" s="22">
        <v>681</v>
      </c>
      <c r="C135" s="48" t="s">
        <v>372</v>
      </c>
      <c r="D135" s="172"/>
      <c r="E135" s="172"/>
    </row>
    <row r="136" spans="1:5" ht="12.75">
      <c r="A136" s="13">
        <v>127</v>
      </c>
      <c r="B136" s="22">
        <v>682</v>
      </c>
      <c r="C136" s="48" t="s">
        <v>373</v>
      </c>
      <c r="D136" s="172"/>
      <c r="E136" s="172"/>
    </row>
    <row r="137" spans="1:5" ht="12.75">
      <c r="A137" s="13">
        <v>128</v>
      </c>
      <c r="B137" s="22">
        <v>683</v>
      </c>
      <c r="C137" s="48" t="s">
        <v>164</v>
      </c>
      <c r="D137" s="172"/>
      <c r="E137" s="172"/>
    </row>
    <row r="138" spans="1:5" ht="12.75">
      <c r="A138" s="13">
        <v>129</v>
      </c>
      <c r="B138" s="22">
        <v>686</v>
      </c>
      <c r="C138" s="48" t="s">
        <v>75</v>
      </c>
      <c r="D138" s="172"/>
      <c r="E138" s="172"/>
    </row>
    <row r="139" spans="1:5" ht="15" customHeight="1">
      <c r="A139" s="13">
        <v>130</v>
      </c>
      <c r="B139" s="197" t="s">
        <v>657</v>
      </c>
      <c r="C139" s="50" t="s">
        <v>374</v>
      </c>
      <c r="D139" s="127">
        <v>-2299002</v>
      </c>
      <c r="E139" s="127">
        <v>1096150</v>
      </c>
    </row>
    <row r="140" spans="1:5" ht="15" customHeight="1">
      <c r="A140" s="13">
        <v>131</v>
      </c>
      <c r="B140" s="49"/>
      <c r="C140" s="50" t="s">
        <v>375</v>
      </c>
      <c r="D140" s="127">
        <v>0</v>
      </c>
      <c r="E140" s="127"/>
    </row>
    <row r="141" spans="1:5" ht="18.75" customHeight="1">
      <c r="A141" s="381">
        <v>132</v>
      </c>
      <c r="B141" s="214" t="s">
        <v>671</v>
      </c>
      <c r="C141" s="123" t="s">
        <v>341</v>
      </c>
      <c r="D141" s="383">
        <v>2299002</v>
      </c>
      <c r="E141" s="383">
        <v>-1096150</v>
      </c>
    </row>
    <row r="142" spans="1:5" s="11" customFormat="1" ht="12.75">
      <c r="A142" s="382"/>
      <c r="B142" s="125"/>
      <c r="C142" s="128" t="s">
        <v>342</v>
      </c>
      <c r="D142" s="384"/>
      <c r="E142" s="384"/>
    </row>
    <row r="144" spans="1:5" ht="12.75">
      <c r="A144" s="368" t="s">
        <v>664</v>
      </c>
      <c r="B144" s="369"/>
      <c r="C144" s="46" t="s">
        <v>669</v>
      </c>
      <c r="D144" s="198" t="s">
        <v>670</v>
      </c>
      <c r="E144" s="198" t="s">
        <v>670</v>
      </c>
    </row>
    <row r="145" spans="1:5" ht="12.75">
      <c r="A145" s="366" t="s">
        <v>665</v>
      </c>
      <c r="B145" s="367"/>
      <c r="C145" s="221" t="s">
        <v>694</v>
      </c>
      <c r="D145" s="198">
        <f>D10-D83-D141</f>
        <v>0</v>
      </c>
      <c r="E145" s="198">
        <f>E10-E83-E141</f>
        <v>0</v>
      </c>
    </row>
    <row r="146" spans="1:5" ht="12.75">
      <c r="A146" s="366" t="s">
        <v>672</v>
      </c>
      <c r="B146" s="367"/>
      <c r="C146" s="221" t="s">
        <v>695</v>
      </c>
      <c r="D146" s="198">
        <f>D141-'F1''Pozicioni Financiar'!D108</f>
        <v>0</v>
      </c>
      <c r="E146" s="198">
        <f>E141-'F1''Pozicioni Financiar'!E108</f>
        <v>0</v>
      </c>
    </row>
    <row r="147" spans="1:5" ht="12.75">
      <c r="A147" s="374" t="s">
        <v>673</v>
      </c>
      <c r="B147" s="375"/>
      <c r="C147" s="222" t="s">
        <v>696</v>
      </c>
      <c r="D147" s="378">
        <f>D139-'F1''Pozicioni Financiar'!F18</f>
        <v>0</v>
      </c>
      <c r="E147" s="378"/>
    </row>
    <row r="148" spans="1:5" ht="12.75">
      <c r="A148" s="376"/>
      <c r="B148" s="377"/>
      <c r="C148" s="223" t="s">
        <v>674</v>
      </c>
      <c r="D148" s="379"/>
      <c r="E148" s="379"/>
    </row>
  </sheetData>
  <sheetProtection/>
  <mergeCells count="10">
    <mergeCell ref="A146:B146"/>
    <mergeCell ref="A147:B148"/>
    <mergeCell ref="D147:D148"/>
    <mergeCell ref="E147:E148"/>
    <mergeCell ref="D5:E5"/>
    <mergeCell ref="A141:A142"/>
    <mergeCell ref="D141:D142"/>
    <mergeCell ref="E141:E142"/>
    <mergeCell ref="A144:B144"/>
    <mergeCell ref="A145:B145"/>
  </mergeCells>
  <printOptions/>
  <pageMargins left="0.75" right="0.75" top="1" bottom="1" header="0.5" footer="0.5"/>
  <pageSetup horizontalDpi="600" verticalDpi="600" orientation="portrait" paperSize="9" scale="75" r:id="rId1"/>
  <headerFooter alignWithMargins="0">
    <oddHeader>&amp;RPerformanca financiare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zoomScalePageLayoutView="0" workbookViewId="0" topLeftCell="A1">
      <selection activeCell="A1" sqref="A1:E47"/>
    </sheetView>
  </sheetViews>
  <sheetFormatPr defaultColWidth="9.140625" defaultRowHeight="12.75"/>
  <cols>
    <col min="1" max="1" width="8.28125" style="170" customWidth="1"/>
    <col min="2" max="2" width="6.00390625" style="170" customWidth="1"/>
    <col min="3" max="3" width="52.140625" style="129" customWidth="1"/>
    <col min="4" max="4" width="16.421875" style="129" customWidth="1"/>
    <col min="5" max="5" width="18.00390625" style="129" customWidth="1"/>
    <col min="6" max="6" width="0" style="129" hidden="1" customWidth="1"/>
    <col min="7" max="7" width="18.7109375" style="236" hidden="1" customWidth="1"/>
    <col min="8" max="8" width="13.421875" style="129" hidden="1" customWidth="1"/>
    <col min="9" max="9" width="0" style="129" hidden="1" customWidth="1"/>
    <col min="10" max="10" width="19.7109375" style="129" hidden="1" customWidth="1"/>
    <col min="11" max="16384" width="9.140625" style="129" customWidth="1"/>
  </cols>
  <sheetData>
    <row r="1" spans="1:7" s="137" customFormat="1" ht="20.25" customHeight="1">
      <c r="A1" s="386" t="s">
        <v>636</v>
      </c>
      <c r="B1" s="386"/>
      <c r="C1" s="271" t="s">
        <v>732</v>
      </c>
      <c r="E1" s="83" t="s">
        <v>640</v>
      </c>
      <c r="G1" s="235"/>
    </row>
    <row r="2" spans="1:5" ht="18" customHeight="1">
      <c r="A2" s="143"/>
      <c r="B2" s="143"/>
      <c r="C2" s="385" t="s">
        <v>752</v>
      </c>
      <c r="D2" s="385"/>
      <c r="E2" s="137"/>
    </row>
    <row r="3" spans="1:5" ht="15.75" customHeight="1">
      <c r="A3" s="143"/>
      <c r="B3" s="143"/>
      <c r="C3" s="143" t="s">
        <v>388</v>
      </c>
      <c r="D3" s="137" t="s">
        <v>737</v>
      </c>
      <c r="E3" s="137"/>
    </row>
    <row r="4" spans="1:5" ht="12.75">
      <c r="A4" s="143"/>
      <c r="B4" s="143"/>
      <c r="C4" s="137"/>
      <c r="D4" s="365" t="s">
        <v>115</v>
      </c>
      <c r="E4" s="365"/>
    </row>
    <row r="5" spans="1:5" ht="12.75">
      <c r="A5" s="131"/>
      <c r="B5" s="131"/>
      <c r="C5" s="130"/>
      <c r="D5" s="131" t="s">
        <v>381</v>
      </c>
      <c r="E5" s="131" t="s">
        <v>381</v>
      </c>
    </row>
    <row r="6" spans="1:5" ht="12.75">
      <c r="A6" s="133" t="s">
        <v>69</v>
      </c>
      <c r="B6" s="133" t="s">
        <v>1</v>
      </c>
      <c r="C6" s="132" t="s">
        <v>382</v>
      </c>
      <c r="D6" s="133" t="s">
        <v>383</v>
      </c>
      <c r="E6" s="133" t="s">
        <v>384</v>
      </c>
    </row>
    <row r="7" spans="1:5" ht="12.75">
      <c r="A7" s="135" t="s">
        <v>113</v>
      </c>
      <c r="B7" s="135" t="s">
        <v>560</v>
      </c>
      <c r="C7" s="134"/>
      <c r="D7" s="135"/>
      <c r="E7" s="135"/>
    </row>
    <row r="8" spans="1:5" ht="12.75">
      <c r="A8" s="135" t="s">
        <v>558</v>
      </c>
      <c r="B8" s="135" t="s">
        <v>559</v>
      </c>
      <c r="C8" s="135" t="s">
        <v>563</v>
      </c>
      <c r="D8" s="162" t="s">
        <v>561</v>
      </c>
      <c r="E8" s="162" t="s">
        <v>562</v>
      </c>
    </row>
    <row r="9" spans="1:7" s="137" customFormat="1" ht="18" customHeight="1">
      <c r="A9" s="165">
        <v>1</v>
      </c>
      <c r="B9" s="165" t="s">
        <v>65</v>
      </c>
      <c r="C9" s="136" t="s">
        <v>403</v>
      </c>
      <c r="D9" s="127">
        <f>SUM(D10:D25)</f>
        <v>106624257</v>
      </c>
      <c r="E9" s="127"/>
      <c r="G9" s="235"/>
    </row>
    <row r="10" spans="1:10" ht="12.75">
      <c r="A10" s="165">
        <v>2</v>
      </c>
      <c r="B10" s="165">
        <v>1</v>
      </c>
      <c r="C10" s="145" t="s">
        <v>658</v>
      </c>
      <c r="D10" s="206">
        <v>2437215000</v>
      </c>
      <c r="E10" s="206"/>
      <c r="G10" s="238">
        <f>D10+D11+D21</f>
        <v>99008586</v>
      </c>
      <c r="J10" s="231"/>
    </row>
    <row r="11" spans="1:5" ht="12.75">
      <c r="A11" s="165">
        <v>3</v>
      </c>
      <c r="B11" s="165">
        <v>2</v>
      </c>
      <c r="C11" s="145" t="s">
        <v>389</v>
      </c>
      <c r="D11" s="206">
        <v>7615671</v>
      </c>
      <c r="E11" s="206"/>
    </row>
    <row r="12" spans="1:7" s="138" customFormat="1" ht="12.75">
      <c r="A12" s="165">
        <v>4</v>
      </c>
      <c r="B12" s="166"/>
      <c r="C12" s="146" t="s">
        <v>391</v>
      </c>
      <c r="D12" s="207">
        <v>0</v>
      </c>
      <c r="E12" s="207"/>
      <c r="G12" s="236"/>
    </row>
    <row r="13" spans="1:7" s="138" customFormat="1" ht="12.75">
      <c r="A13" s="165">
        <v>5</v>
      </c>
      <c r="B13" s="166"/>
      <c r="C13" s="146" t="s">
        <v>392</v>
      </c>
      <c r="D13" s="207">
        <v>0</v>
      </c>
      <c r="E13" s="207"/>
      <c r="G13" s="236"/>
    </row>
    <row r="14" spans="1:7" s="138" customFormat="1" ht="12.75">
      <c r="A14" s="165">
        <v>6</v>
      </c>
      <c r="B14" s="166"/>
      <c r="C14" s="146" t="s">
        <v>393</v>
      </c>
      <c r="D14" s="207"/>
      <c r="E14" s="207"/>
      <c r="G14" s="236"/>
    </row>
    <row r="15" spans="1:7" s="138" customFormat="1" ht="12.75">
      <c r="A15" s="165">
        <v>7</v>
      </c>
      <c r="B15" s="166"/>
      <c r="C15" s="146" t="s">
        <v>394</v>
      </c>
      <c r="D15" s="207"/>
      <c r="E15" s="207"/>
      <c r="G15" s="236"/>
    </row>
    <row r="16" spans="1:7" s="138" customFormat="1" ht="12.75">
      <c r="A16" s="165">
        <v>8</v>
      </c>
      <c r="B16" s="166"/>
      <c r="C16" s="146" t="s">
        <v>401</v>
      </c>
      <c r="D16" s="207"/>
      <c r="E16" s="207"/>
      <c r="G16" s="237"/>
    </row>
    <row r="17" spans="1:7" s="138" customFormat="1" ht="12.75">
      <c r="A17" s="165">
        <v>9</v>
      </c>
      <c r="B17" s="166"/>
      <c r="C17" s="146" t="s">
        <v>395</v>
      </c>
      <c r="D17" s="207">
        <v>7615671</v>
      </c>
      <c r="E17" s="207"/>
      <c r="G17" s="236"/>
    </row>
    <row r="18" spans="1:7" s="138" customFormat="1" ht="12.75">
      <c r="A18" s="165">
        <v>10</v>
      </c>
      <c r="B18" s="166"/>
      <c r="C18" s="146" t="s">
        <v>413</v>
      </c>
      <c r="D18" s="207"/>
      <c r="E18" s="207"/>
      <c r="G18" s="236"/>
    </row>
    <row r="19" spans="1:5" ht="12.75">
      <c r="A19" s="165">
        <v>11</v>
      </c>
      <c r="B19" s="165">
        <v>3</v>
      </c>
      <c r="C19" s="145" t="s">
        <v>390</v>
      </c>
      <c r="D19" s="206"/>
      <c r="E19" s="206"/>
    </row>
    <row r="20" spans="1:7" s="138" customFormat="1" ht="12.75">
      <c r="A20" s="165">
        <v>12</v>
      </c>
      <c r="B20" s="166"/>
      <c r="C20" s="146" t="s">
        <v>396</v>
      </c>
      <c r="D20" s="207"/>
      <c r="E20" s="207"/>
      <c r="G20" s="236"/>
    </row>
    <row r="21" spans="1:8" s="138" customFormat="1" ht="12.75">
      <c r="A21" s="165">
        <v>13</v>
      </c>
      <c r="B21" s="166"/>
      <c r="C21" s="146" t="s">
        <v>397</v>
      </c>
      <c r="D21" s="207">
        <v>-2345822085</v>
      </c>
      <c r="E21" s="207"/>
      <c r="G21" s="238">
        <f>2345822085-14666046</f>
        <v>2331156039</v>
      </c>
      <c r="H21" s="239"/>
    </row>
    <row r="22" spans="1:8" s="138" customFormat="1" ht="12.75">
      <c r="A22" s="165">
        <v>14</v>
      </c>
      <c r="B22" s="166"/>
      <c r="C22" s="146" t="s">
        <v>398</v>
      </c>
      <c r="D22" s="207"/>
      <c r="E22" s="207"/>
      <c r="G22" s="236"/>
      <c r="H22" s="239"/>
    </row>
    <row r="23" spans="1:7" s="138" customFormat="1" ht="12.75">
      <c r="A23" s="165">
        <v>15</v>
      </c>
      <c r="B23" s="166"/>
      <c r="C23" s="146" t="s">
        <v>385</v>
      </c>
      <c r="D23" s="207"/>
      <c r="E23" s="207"/>
      <c r="G23" s="236"/>
    </row>
    <row r="24" spans="1:10" s="138" customFormat="1" ht="12.75">
      <c r="A24" s="165">
        <v>16</v>
      </c>
      <c r="B24" s="166"/>
      <c r="C24" s="146" t="s">
        <v>386</v>
      </c>
      <c r="D24" s="207"/>
      <c r="E24" s="207"/>
      <c r="G24" s="236"/>
      <c r="J24" s="232"/>
    </row>
    <row r="25" spans="1:10" s="138" customFormat="1" ht="12.75">
      <c r="A25" s="165">
        <v>17</v>
      </c>
      <c r="B25" s="166"/>
      <c r="C25" s="146" t="s">
        <v>399</v>
      </c>
      <c r="D25" s="207"/>
      <c r="E25" s="207"/>
      <c r="G25" s="236"/>
      <c r="J25" s="233"/>
    </row>
    <row r="26" spans="1:10" ht="21" customHeight="1">
      <c r="A26" s="165">
        <v>18</v>
      </c>
      <c r="B26" s="131" t="s">
        <v>174</v>
      </c>
      <c r="C26" s="136" t="s">
        <v>404</v>
      </c>
      <c r="D26" s="127">
        <f>SUM(D27:D35)</f>
        <v>5615502</v>
      </c>
      <c r="E26" s="127">
        <f>SUM(E27:E35)</f>
        <v>0</v>
      </c>
      <c r="G26" s="238">
        <f>D10+D21</f>
        <v>91392915</v>
      </c>
      <c r="J26" s="231"/>
    </row>
    <row r="27" spans="1:10" ht="12.75">
      <c r="A27" s="165">
        <v>19</v>
      </c>
      <c r="B27" s="166"/>
      <c r="C27" s="146" t="s">
        <v>400</v>
      </c>
      <c r="D27" s="147">
        <v>1085522000</v>
      </c>
      <c r="E27" s="147"/>
      <c r="G27" s="238">
        <f>G26+5615502</f>
        <v>97008417</v>
      </c>
      <c r="J27" s="234"/>
    </row>
    <row r="28" spans="1:8" ht="12.75">
      <c r="A28" s="165">
        <v>20</v>
      </c>
      <c r="B28" s="166"/>
      <c r="C28" s="146" t="s">
        <v>405</v>
      </c>
      <c r="D28" s="147"/>
      <c r="E28" s="147"/>
      <c r="H28" s="240"/>
    </row>
    <row r="29" spans="1:5" ht="12.75">
      <c r="A29" s="165">
        <v>21</v>
      </c>
      <c r="B29" s="166"/>
      <c r="C29" s="146" t="s">
        <v>402</v>
      </c>
      <c r="D29" s="147"/>
      <c r="E29" s="147"/>
    </row>
    <row r="30" spans="1:7" ht="12.75">
      <c r="A30" s="165">
        <v>22</v>
      </c>
      <c r="B30" s="165"/>
      <c r="C30" s="146" t="s">
        <v>406</v>
      </c>
      <c r="D30" s="147"/>
      <c r="E30" s="147"/>
      <c r="G30" s="238"/>
    </row>
    <row r="31" spans="1:5" ht="12.75">
      <c r="A31" s="165">
        <v>23</v>
      </c>
      <c r="B31" s="165"/>
      <c r="C31" s="146" t="s">
        <v>407</v>
      </c>
      <c r="D31" s="147"/>
      <c r="E31" s="147"/>
    </row>
    <row r="32" spans="1:5" ht="12.75">
      <c r="A32" s="165">
        <v>24</v>
      </c>
      <c r="B32" s="165"/>
      <c r="C32" s="146" t="s">
        <v>408</v>
      </c>
      <c r="D32" s="147">
        <v>-1079906498</v>
      </c>
      <c r="E32" s="147"/>
    </row>
    <row r="33" spans="1:5" ht="12.75">
      <c r="A33" s="165">
        <v>25</v>
      </c>
      <c r="B33" s="167"/>
      <c r="C33" s="99" t="s">
        <v>409</v>
      </c>
      <c r="D33" s="147"/>
      <c r="E33" s="147"/>
    </row>
    <row r="34" spans="1:5" ht="12.75">
      <c r="A34" s="165">
        <v>26</v>
      </c>
      <c r="B34" s="167"/>
      <c r="C34" s="99" t="s">
        <v>410</v>
      </c>
      <c r="D34" s="147"/>
      <c r="E34" s="147"/>
    </row>
    <row r="35" spans="1:5" ht="12.75">
      <c r="A35" s="165">
        <v>27</v>
      </c>
      <c r="B35" s="167"/>
      <c r="C35" s="98" t="s">
        <v>387</v>
      </c>
      <c r="D35" s="147"/>
      <c r="E35" s="147"/>
    </row>
    <row r="36" spans="1:5" ht="21" customHeight="1">
      <c r="A36" s="165">
        <v>28</v>
      </c>
      <c r="B36" s="131" t="s">
        <v>377</v>
      </c>
      <c r="C36" s="136" t="s">
        <v>414</v>
      </c>
      <c r="D36" s="127">
        <f>SUM(D37:D39)</f>
        <v>-97008417</v>
      </c>
      <c r="E36" s="127">
        <f>SUM(E37:E39)</f>
        <v>0</v>
      </c>
    </row>
    <row r="37" spans="1:5" ht="12.75">
      <c r="A37" s="165">
        <v>29</v>
      </c>
      <c r="B37" s="167"/>
      <c r="C37" s="99" t="s">
        <v>411</v>
      </c>
      <c r="D37" s="147"/>
      <c r="E37" s="147"/>
    </row>
    <row r="38" spans="1:7" s="138" customFormat="1" ht="12.75">
      <c r="A38" s="165">
        <v>30</v>
      </c>
      <c r="B38" s="168"/>
      <c r="C38" s="99" t="s">
        <v>451</v>
      </c>
      <c r="D38" s="147">
        <v>-97008417</v>
      </c>
      <c r="E38" s="147"/>
      <c r="G38" s="236"/>
    </row>
    <row r="39" spans="1:5" ht="12.75">
      <c r="A39" s="165">
        <v>31</v>
      </c>
      <c r="B39" s="167"/>
      <c r="C39" s="99" t="s">
        <v>412</v>
      </c>
      <c r="D39" s="147"/>
      <c r="E39" s="147"/>
    </row>
    <row r="40" spans="1:5" ht="15.75" customHeight="1">
      <c r="A40" s="165">
        <v>32</v>
      </c>
      <c r="B40" s="165" t="s">
        <v>378</v>
      </c>
      <c r="C40" s="145" t="s">
        <v>452</v>
      </c>
      <c r="D40" s="127">
        <v>7615671</v>
      </c>
      <c r="E40" s="127"/>
    </row>
    <row r="41" spans="1:5" ht="15" customHeight="1">
      <c r="A41" s="165">
        <v>33</v>
      </c>
      <c r="B41" s="165" t="s">
        <v>379</v>
      </c>
      <c r="C41" s="145" t="s">
        <v>453</v>
      </c>
      <c r="D41" s="127">
        <v>0</v>
      </c>
      <c r="E41" s="127">
        <v>0</v>
      </c>
    </row>
    <row r="42" spans="1:5" ht="15.75" customHeight="1">
      <c r="A42" s="165">
        <v>34</v>
      </c>
      <c r="B42" s="165" t="s">
        <v>380</v>
      </c>
      <c r="C42" s="145" t="s">
        <v>676</v>
      </c>
      <c r="D42" s="127">
        <v>7615671</v>
      </c>
      <c r="E42" s="127">
        <v>0</v>
      </c>
    </row>
    <row r="43" spans="1:5" ht="15.75" customHeight="1">
      <c r="A43" s="171"/>
      <c r="B43" s="169"/>
      <c r="C43" s="139"/>
      <c r="D43" s="141"/>
      <c r="E43" s="141"/>
    </row>
    <row r="44" spans="1:5" ht="15.75" customHeight="1">
      <c r="A44" s="368" t="s">
        <v>704</v>
      </c>
      <c r="B44" s="369"/>
      <c r="C44" s="46" t="s">
        <v>669</v>
      </c>
      <c r="D44" s="198" t="s">
        <v>670</v>
      </c>
      <c r="E44" s="198" t="s">
        <v>670</v>
      </c>
    </row>
    <row r="45" spans="1:5" ht="15.75" customHeight="1">
      <c r="A45" s="374" t="s">
        <v>677</v>
      </c>
      <c r="B45" s="375"/>
      <c r="C45" s="120" t="s">
        <v>675</v>
      </c>
      <c r="D45" s="378">
        <f>D42-'F1''Pozicioni Financiar'!D10</f>
        <v>0</v>
      </c>
      <c r="E45" s="378"/>
    </row>
    <row r="46" spans="1:5" ht="15.75" customHeight="1">
      <c r="A46" s="376"/>
      <c r="B46" s="377"/>
      <c r="C46" s="122" t="s">
        <v>697</v>
      </c>
      <c r="D46" s="379"/>
      <c r="E46" s="379"/>
    </row>
    <row r="47" spans="1:4" ht="15.75" customHeight="1">
      <c r="A47" s="171"/>
      <c r="B47" s="169"/>
      <c r="C47" s="140"/>
      <c r="D47" s="144"/>
    </row>
    <row r="48" spans="1:5" ht="15.75" customHeight="1">
      <c r="A48" s="171"/>
      <c r="B48" s="169"/>
      <c r="C48" s="140"/>
      <c r="D48" s="142"/>
      <c r="E48" s="144"/>
    </row>
    <row r="49" spans="1:5" ht="15.75" customHeight="1">
      <c r="A49" s="171"/>
      <c r="B49" s="169"/>
      <c r="C49" s="140"/>
      <c r="D49" s="142"/>
      <c r="E49" s="144"/>
    </row>
    <row r="50" spans="1:5" ht="15.75" customHeight="1">
      <c r="A50" s="171"/>
      <c r="B50" s="169"/>
      <c r="C50" s="140"/>
      <c r="D50" s="144"/>
      <c r="E50" s="142"/>
    </row>
    <row r="51" spans="1:5" ht="15.75" customHeight="1">
      <c r="A51" s="171"/>
      <c r="B51" s="169"/>
      <c r="C51" s="140"/>
      <c r="D51" s="144"/>
      <c r="E51" s="144"/>
    </row>
    <row r="52" spans="1:5" ht="15.75" customHeight="1">
      <c r="A52" s="171"/>
      <c r="B52" s="169"/>
      <c r="C52" s="140"/>
      <c r="D52" s="144"/>
      <c r="E52" s="144"/>
    </row>
    <row r="53" spans="1:5" ht="15.75" customHeight="1">
      <c r="A53" s="171"/>
      <c r="B53" s="169"/>
      <c r="C53" s="140"/>
      <c r="D53" s="144"/>
      <c r="E53" s="144"/>
    </row>
    <row r="54" spans="1:5" ht="15.75" customHeight="1">
      <c r="A54" s="171"/>
      <c r="B54" s="169"/>
      <c r="C54" s="140"/>
      <c r="D54" s="144"/>
      <c r="E54" s="144"/>
    </row>
    <row r="55" spans="1:5" ht="15.75" customHeight="1">
      <c r="A55" s="171"/>
      <c r="B55" s="169"/>
      <c r="C55" s="140"/>
      <c r="D55" s="144"/>
      <c r="E55" s="144"/>
    </row>
    <row r="56" spans="1:5" ht="15.75" customHeight="1">
      <c r="A56" s="171"/>
      <c r="B56" s="169"/>
      <c r="C56" s="140"/>
      <c r="D56" s="144"/>
      <c r="E56" s="144"/>
    </row>
    <row r="57" spans="1:5" ht="15.75" customHeight="1">
      <c r="A57" s="171"/>
      <c r="B57" s="169"/>
      <c r="C57" s="140"/>
      <c r="D57" s="144"/>
      <c r="E57" s="144"/>
    </row>
    <row r="76" ht="12.75">
      <c r="E76" s="129">
        <v>920373</v>
      </c>
    </row>
  </sheetData>
  <sheetProtection/>
  <mergeCells count="7">
    <mergeCell ref="D45:D46"/>
    <mergeCell ref="E45:E46"/>
    <mergeCell ref="A45:B46"/>
    <mergeCell ref="C2:D2"/>
    <mergeCell ref="D4:E4"/>
    <mergeCell ref="A1:B1"/>
    <mergeCell ref="A44:B44"/>
  </mergeCells>
  <printOptions/>
  <pageMargins left="0.7" right="0.7" top="0.75" bottom="0.75" header="0.3" footer="0.3"/>
  <pageSetup fitToHeight="1" fitToWidth="1" horizontalDpi="600" verticalDpi="600" orientation="portrait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:I32"/>
    </sheetView>
  </sheetViews>
  <sheetFormatPr defaultColWidth="9.140625" defaultRowHeight="12.75"/>
  <cols>
    <col min="1" max="1" width="7.140625" style="81" customWidth="1"/>
    <col min="2" max="2" width="10.421875" style="0" customWidth="1"/>
    <col min="3" max="3" width="50.28125" style="0" customWidth="1"/>
    <col min="4" max="4" width="12.57421875" style="0" customWidth="1"/>
    <col min="5" max="5" width="7.28125" style="0" customWidth="1"/>
    <col min="6" max="6" width="12.28125" style="0" customWidth="1"/>
    <col min="7" max="7" width="10.421875" style="0" customWidth="1"/>
    <col min="8" max="8" width="11.00390625" style="0" customWidth="1"/>
    <col min="9" max="9" width="12.421875" style="0" customWidth="1"/>
  </cols>
  <sheetData>
    <row r="1" spans="1:9" s="88" customFormat="1" ht="15.75">
      <c r="A1" s="272" t="s">
        <v>714</v>
      </c>
      <c r="B1" s="103"/>
      <c r="C1" s="271" t="s">
        <v>732</v>
      </c>
      <c r="D1" s="103"/>
      <c r="E1" s="103"/>
      <c r="F1" s="103"/>
      <c r="G1" s="103"/>
      <c r="H1" s="83" t="s">
        <v>641</v>
      </c>
      <c r="I1" s="87"/>
    </row>
    <row r="2" spans="1:9" ht="15.75">
      <c r="A2" s="7"/>
      <c r="B2" s="395" t="s">
        <v>733</v>
      </c>
      <c r="C2" s="395"/>
      <c r="D2" s="395"/>
      <c r="E2" s="395"/>
      <c r="F2" s="103"/>
      <c r="G2" s="103"/>
      <c r="H2" s="103"/>
      <c r="I2" s="87"/>
    </row>
    <row r="3" spans="1:9" ht="15.75">
      <c r="A3" s="7"/>
      <c r="B3" s="103"/>
      <c r="C3" s="103"/>
      <c r="D3" s="103" t="s">
        <v>737</v>
      </c>
      <c r="E3" s="103"/>
      <c r="F3" s="103"/>
      <c r="G3" s="103"/>
      <c r="H3" s="88" t="s">
        <v>115</v>
      </c>
      <c r="I3" s="87"/>
    </row>
    <row r="4" spans="1:9" ht="15.75">
      <c r="A4" s="7"/>
      <c r="B4" s="103"/>
      <c r="C4" s="103"/>
      <c r="D4" s="103"/>
      <c r="E4" s="103"/>
      <c r="F4" s="103"/>
      <c r="G4" s="103"/>
      <c r="H4" s="103"/>
      <c r="I4" s="87"/>
    </row>
    <row r="5" spans="1:9" ht="16.5" customHeight="1">
      <c r="A5" s="273"/>
      <c r="B5" s="273"/>
      <c r="C5" s="274"/>
      <c r="D5" s="275" t="s">
        <v>442</v>
      </c>
      <c r="E5" s="276"/>
      <c r="F5" s="276" t="s">
        <v>445</v>
      </c>
      <c r="G5" s="275" t="s">
        <v>417</v>
      </c>
      <c r="H5" s="275" t="s">
        <v>417</v>
      </c>
      <c r="I5" s="275" t="s">
        <v>420</v>
      </c>
    </row>
    <row r="6" spans="1:9" ht="16.5" customHeight="1">
      <c r="A6" s="277" t="s">
        <v>69</v>
      </c>
      <c r="B6" s="278" t="s">
        <v>340</v>
      </c>
      <c r="C6" s="278" t="s">
        <v>5</v>
      </c>
      <c r="D6" s="279" t="s">
        <v>443</v>
      </c>
      <c r="E6" s="279" t="s">
        <v>415</v>
      </c>
      <c r="F6" s="279" t="s">
        <v>446</v>
      </c>
      <c r="G6" s="343" t="s">
        <v>416</v>
      </c>
      <c r="H6" s="279" t="s">
        <v>418</v>
      </c>
      <c r="I6" s="279" t="s">
        <v>421</v>
      </c>
    </row>
    <row r="7" spans="1:9" ht="37.5" customHeight="1">
      <c r="A7" s="280" t="s">
        <v>113</v>
      </c>
      <c r="B7" s="281"/>
      <c r="C7" s="281"/>
      <c r="D7" s="282" t="s">
        <v>444</v>
      </c>
      <c r="E7" s="282"/>
      <c r="F7" s="282" t="s">
        <v>447</v>
      </c>
      <c r="G7" s="344" t="s">
        <v>419</v>
      </c>
      <c r="H7" s="344" t="s">
        <v>419</v>
      </c>
      <c r="I7" s="282" t="s">
        <v>422</v>
      </c>
    </row>
    <row r="8" spans="1:9" ht="16.5" customHeight="1">
      <c r="A8" s="280" t="s">
        <v>39</v>
      </c>
      <c r="B8" s="281" t="s">
        <v>40</v>
      </c>
      <c r="C8" s="281" t="s">
        <v>41</v>
      </c>
      <c r="D8" s="282">
        <v>1</v>
      </c>
      <c r="E8" s="282">
        <v>2</v>
      </c>
      <c r="F8" s="282">
        <v>3</v>
      </c>
      <c r="G8" s="282">
        <v>4</v>
      </c>
      <c r="H8" s="282">
        <v>5</v>
      </c>
      <c r="I8" s="282">
        <v>6</v>
      </c>
    </row>
    <row r="9" spans="1:9" ht="16.5" customHeight="1">
      <c r="A9" s="283">
        <v>1</v>
      </c>
      <c r="B9" s="283">
        <v>101</v>
      </c>
      <c r="C9" s="284" t="s">
        <v>680</v>
      </c>
      <c r="D9" s="285">
        <v>3940119124.2189655</v>
      </c>
      <c r="E9" s="286"/>
      <c r="F9" s="286"/>
      <c r="G9" s="286"/>
      <c r="H9" s="286"/>
      <c r="I9" s="285">
        <f>SUM(D9:H9)</f>
        <v>3940119124.2189655</v>
      </c>
    </row>
    <row r="10" spans="1:9" s="88" customFormat="1" ht="16.5" customHeight="1">
      <c r="A10" s="283">
        <v>2</v>
      </c>
      <c r="B10" s="283"/>
      <c r="C10" s="284" t="s">
        <v>441</v>
      </c>
      <c r="D10" s="285">
        <f aca="true" t="shared" si="0" ref="D10:I10">D11+D24</f>
        <v>0</v>
      </c>
      <c r="E10" s="285">
        <f t="shared" si="0"/>
        <v>0</v>
      </c>
      <c r="F10" s="285">
        <f>F11</f>
        <v>412603820</v>
      </c>
      <c r="G10" s="285">
        <f t="shared" si="0"/>
        <v>0</v>
      </c>
      <c r="H10" s="285">
        <f t="shared" si="0"/>
        <v>0</v>
      </c>
      <c r="I10" s="285">
        <f t="shared" si="0"/>
        <v>412603820</v>
      </c>
    </row>
    <row r="11" spans="1:9" s="88" customFormat="1" ht="16.5" customHeight="1">
      <c r="A11" s="283">
        <v>3</v>
      </c>
      <c r="B11" s="283"/>
      <c r="C11" s="284" t="s">
        <v>439</v>
      </c>
      <c r="D11" s="285">
        <f aca="true" t="shared" si="1" ref="D11:I11">SUM(D12:D23)</f>
        <v>0</v>
      </c>
      <c r="E11" s="285">
        <f t="shared" si="1"/>
        <v>0</v>
      </c>
      <c r="F11" s="285">
        <f>F12+F16+F20</f>
        <v>412603820</v>
      </c>
      <c r="G11" s="285">
        <f t="shared" si="1"/>
        <v>0</v>
      </c>
      <c r="H11" s="285">
        <f t="shared" si="1"/>
        <v>0</v>
      </c>
      <c r="I11" s="285">
        <f t="shared" si="1"/>
        <v>412603820</v>
      </c>
    </row>
    <row r="12" spans="1:9" ht="16.5" customHeight="1">
      <c r="A12" s="283">
        <v>4</v>
      </c>
      <c r="B12" s="287" t="s">
        <v>685</v>
      </c>
      <c r="C12" s="288" t="s">
        <v>436</v>
      </c>
      <c r="D12" s="289">
        <v>0</v>
      </c>
      <c r="E12" s="286"/>
      <c r="F12" s="286">
        <f>1002308825+76904687+692986</f>
        <v>1079906498</v>
      </c>
      <c r="G12" s="286"/>
      <c r="H12" s="286"/>
      <c r="I12" s="285">
        <f aca="true" t="shared" si="2" ref="I12:I26">SUM(D12:H12)</f>
        <v>1079906498</v>
      </c>
    </row>
    <row r="13" spans="1:9" ht="16.5" customHeight="1">
      <c r="A13" s="283">
        <v>5</v>
      </c>
      <c r="B13" s="290" t="s">
        <v>434</v>
      </c>
      <c r="C13" s="288" t="s">
        <v>424</v>
      </c>
      <c r="D13" s="289">
        <v>0</v>
      </c>
      <c r="E13" s="286"/>
      <c r="F13" s="286"/>
      <c r="G13" s="286"/>
      <c r="H13" s="286"/>
      <c r="I13" s="285">
        <f t="shared" si="2"/>
        <v>0</v>
      </c>
    </row>
    <row r="14" spans="1:9" ht="16.5" customHeight="1">
      <c r="A14" s="283">
        <v>6</v>
      </c>
      <c r="B14" s="290" t="s">
        <v>431</v>
      </c>
      <c r="C14" s="288" t="s">
        <v>423</v>
      </c>
      <c r="D14" s="289">
        <v>0</v>
      </c>
      <c r="E14" s="286"/>
      <c r="F14" s="286"/>
      <c r="G14" s="286"/>
      <c r="H14" s="286"/>
      <c r="I14" s="285">
        <f t="shared" si="2"/>
        <v>0</v>
      </c>
    </row>
    <row r="15" spans="1:9" ht="16.5" customHeight="1">
      <c r="A15" s="283">
        <v>7</v>
      </c>
      <c r="B15" s="290">
        <v>12</v>
      </c>
      <c r="C15" s="288" t="s">
        <v>425</v>
      </c>
      <c r="D15" s="286"/>
      <c r="E15" s="286"/>
      <c r="F15" s="286"/>
      <c r="G15" s="289"/>
      <c r="H15" s="286"/>
      <c r="I15" s="285">
        <f t="shared" si="2"/>
        <v>0</v>
      </c>
    </row>
    <row r="16" spans="1:9" ht="16.5" customHeight="1">
      <c r="A16" s="283">
        <v>8</v>
      </c>
      <c r="B16" s="290">
        <v>85</v>
      </c>
      <c r="C16" s="288" t="s">
        <v>432</v>
      </c>
      <c r="D16" s="286">
        <v>0</v>
      </c>
      <c r="E16" s="286"/>
      <c r="F16" s="286">
        <v>2299002</v>
      </c>
      <c r="G16" s="286"/>
      <c r="H16" s="289"/>
      <c r="I16" s="285">
        <f t="shared" si="2"/>
        <v>2299002</v>
      </c>
    </row>
    <row r="17" spans="1:9" ht="18.75" customHeight="1">
      <c r="A17" s="283">
        <v>9</v>
      </c>
      <c r="B17" s="290">
        <v>111</v>
      </c>
      <c r="C17" s="288" t="s">
        <v>427</v>
      </c>
      <c r="D17" s="289">
        <v>0</v>
      </c>
      <c r="E17" s="285"/>
      <c r="F17" s="285"/>
      <c r="G17" s="285"/>
      <c r="H17" s="285"/>
      <c r="I17" s="285">
        <f t="shared" si="2"/>
        <v>0</v>
      </c>
    </row>
    <row r="18" spans="1:9" ht="19.5" customHeight="1">
      <c r="A18" s="283">
        <v>10</v>
      </c>
      <c r="B18" s="287">
        <v>115</v>
      </c>
      <c r="C18" s="288" t="s">
        <v>428</v>
      </c>
      <c r="D18" s="289">
        <v>0</v>
      </c>
      <c r="E18" s="285"/>
      <c r="F18" s="285"/>
      <c r="G18" s="285"/>
      <c r="H18" s="285"/>
      <c r="I18" s="285">
        <f t="shared" si="2"/>
        <v>0</v>
      </c>
    </row>
    <row r="19" spans="1:9" ht="16.5" customHeight="1">
      <c r="A19" s="283">
        <v>11</v>
      </c>
      <c r="B19" s="287">
        <v>15</v>
      </c>
      <c r="C19" s="288" t="s">
        <v>430</v>
      </c>
      <c r="D19" s="289">
        <v>0</v>
      </c>
      <c r="E19" s="285"/>
      <c r="F19" s="285"/>
      <c r="G19" s="285"/>
      <c r="H19" s="285"/>
      <c r="I19" s="285">
        <f t="shared" si="2"/>
        <v>0</v>
      </c>
    </row>
    <row r="20" spans="1:9" ht="16.5" customHeight="1">
      <c r="A20" s="283">
        <v>13</v>
      </c>
      <c r="B20" s="287">
        <v>1013</v>
      </c>
      <c r="C20" s="288" t="s">
        <v>433</v>
      </c>
      <c r="D20" s="289">
        <v>0</v>
      </c>
      <c r="E20" s="285"/>
      <c r="F20" s="285">
        <v>-669601680</v>
      </c>
      <c r="G20" s="285"/>
      <c r="H20" s="285"/>
      <c r="I20" s="285">
        <f t="shared" si="2"/>
        <v>-669601680</v>
      </c>
    </row>
    <row r="21" spans="1:9" ht="16.5" customHeight="1">
      <c r="A21" s="283">
        <v>14</v>
      </c>
      <c r="B21" s="287">
        <v>1015</v>
      </c>
      <c r="C21" s="288" t="s">
        <v>435</v>
      </c>
      <c r="D21" s="289">
        <v>0</v>
      </c>
      <c r="E21" s="285"/>
      <c r="F21" s="285"/>
      <c r="G21" s="285"/>
      <c r="H21" s="285"/>
      <c r="I21" s="285">
        <f t="shared" si="2"/>
        <v>0</v>
      </c>
    </row>
    <row r="22" spans="1:9" ht="16.5" customHeight="1">
      <c r="A22" s="283">
        <v>15</v>
      </c>
      <c r="B22" s="290" t="s">
        <v>652</v>
      </c>
      <c r="C22" s="288" t="s">
        <v>426</v>
      </c>
      <c r="D22" s="289">
        <v>0</v>
      </c>
      <c r="E22" s="285"/>
      <c r="F22" s="285"/>
      <c r="G22" s="285"/>
      <c r="H22" s="285"/>
      <c r="I22" s="285">
        <f t="shared" si="2"/>
        <v>0</v>
      </c>
    </row>
    <row r="23" spans="1:9" ht="16.5" customHeight="1">
      <c r="A23" s="283">
        <v>16</v>
      </c>
      <c r="B23" s="287">
        <v>109</v>
      </c>
      <c r="C23" s="288" t="s">
        <v>429</v>
      </c>
      <c r="D23" s="289">
        <v>0</v>
      </c>
      <c r="E23" s="285"/>
      <c r="F23" s="285"/>
      <c r="G23" s="285"/>
      <c r="H23" s="285"/>
      <c r="I23" s="285">
        <f t="shared" si="2"/>
        <v>0</v>
      </c>
    </row>
    <row r="24" spans="1:9" ht="16.5" customHeight="1">
      <c r="A24" s="283">
        <v>17</v>
      </c>
      <c r="B24" s="283"/>
      <c r="C24" s="284" t="s">
        <v>440</v>
      </c>
      <c r="D24" s="289">
        <v>0</v>
      </c>
      <c r="E24" s="285"/>
      <c r="F24" s="285"/>
      <c r="G24" s="285"/>
      <c r="H24" s="285"/>
      <c r="I24" s="285">
        <f t="shared" si="2"/>
        <v>0</v>
      </c>
    </row>
    <row r="25" spans="1:9" ht="16.5" customHeight="1">
      <c r="A25" s="283">
        <v>18</v>
      </c>
      <c r="B25" s="287" t="s">
        <v>686</v>
      </c>
      <c r="C25" s="288" t="s">
        <v>437</v>
      </c>
      <c r="D25" s="289">
        <v>0</v>
      </c>
      <c r="E25" s="286"/>
      <c r="F25" s="286"/>
      <c r="G25" s="286"/>
      <c r="H25" s="286"/>
      <c r="I25" s="285">
        <f t="shared" si="2"/>
        <v>0</v>
      </c>
    </row>
    <row r="26" spans="1:9" ht="16.5" customHeight="1">
      <c r="A26" s="283">
        <v>19</v>
      </c>
      <c r="B26" s="287" t="s">
        <v>438</v>
      </c>
      <c r="C26" s="288" t="s">
        <v>424</v>
      </c>
      <c r="D26" s="289">
        <v>0</v>
      </c>
      <c r="E26" s="286"/>
      <c r="F26" s="286"/>
      <c r="G26" s="286"/>
      <c r="H26" s="286"/>
      <c r="I26" s="285">
        <f t="shared" si="2"/>
        <v>0</v>
      </c>
    </row>
    <row r="27" spans="1:9" ht="24" customHeight="1">
      <c r="A27" s="283">
        <v>20</v>
      </c>
      <c r="B27" s="288"/>
      <c r="C27" s="283" t="s">
        <v>454</v>
      </c>
      <c r="D27" s="285">
        <f aca="true" t="shared" si="3" ref="D27:I27">D9+D10</f>
        <v>3940119124.2189655</v>
      </c>
      <c r="E27" s="285">
        <f t="shared" si="3"/>
        <v>0</v>
      </c>
      <c r="F27" s="285">
        <f t="shared" si="3"/>
        <v>412603820</v>
      </c>
      <c r="G27" s="285">
        <f t="shared" si="3"/>
        <v>0</v>
      </c>
      <c r="H27" s="285">
        <f t="shared" si="3"/>
        <v>0</v>
      </c>
      <c r="I27" s="285">
        <f t="shared" si="3"/>
        <v>4352722944.218966</v>
      </c>
    </row>
    <row r="28" spans="4:9" ht="16.5" customHeight="1">
      <c r="D28" s="219"/>
      <c r="E28" s="219"/>
      <c r="F28" s="218"/>
      <c r="G28" s="218"/>
      <c r="H28" s="218"/>
      <c r="I28" s="218"/>
    </row>
    <row r="29" spans="1:5" ht="12.75">
      <c r="A29" s="389" t="s">
        <v>728</v>
      </c>
      <c r="B29" s="390"/>
      <c r="C29" s="46" t="s">
        <v>669</v>
      </c>
      <c r="D29" s="387" t="s">
        <v>670</v>
      </c>
      <c r="E29" s="388"/>
    </row>
    <row r="30" spans="1:9" s="2" customFormat="1" ht="12.75">
      <c r="A30" s="391"/>
      <c r="B30" s="392"/>
      <c r="C30" s="120" t="s">
        <v>730</v>
      </c>
      <c r="D30" s="86" t="s">
        <v>678</v>
      </c>
      <c r="E30" s="86" t="s">
        <v>679</v>
      </c>
      <c r="F30" s="216"/>
      <c r="G30" s="217"/>
      <c r="H30" s="217"/>
      <c r="I30" s="217"/>
    </row>
    <row r="31" spans="1:9" s="2" customFormat="1" ht="12.75">
      <c r="A31" s="393"/>
      <c r="B31" s="394"/>
      <c r="C31" s="122" t="s">
        <v>729</v>
      </c>
      <c r="D31" s="215">
        <f>D27-'F1''Pozicioni Financiar'!E105</f>
        <v>0.2189655303955078</v>
      </c>
      <c r="E31" s="215">
        <f>I27-'F1''Pozicioni Financiar'!D105</f>
        <v>0.2189655303955078</v>
      </c>
      <c r="F31" s="216"/>
      <c r="G31" s="217"/>
      <c r="H31" s="217"/>
      <c r="I31" s="217"/>
    </row>
  </sheetData>
  <sheetProtection/>
  <mergeCells count="3">
    <mergeCell ref="D29:E29"/>
    <mergeCell ref="A29:B31"/>
    <mergeCell ref="B2:E2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02"/>
  <sheetViews>
    <sheetView zoomScalePageLayoutView="0" workbookViewId="0" topLeftCell="A265">
      <selection activeCell="L297" sqref="L297"/>
    </sheetView>
  </sheetViews>
  <sheetFormatPr defaultColWidth="9.140625" defaultRowHeight="12.75"/>
  <cols>
    <col min="1" max="1" width="5.57421875" style="88" customWidth="1"/>
    <col min="2" max="2" width="13.7109375" style="0" customWidth="1"/>
    <col min="4" max="4" width="8.8515625" style="0" customWidth="1"/>
    <col min="5" max="5" width="12.140625" style="0" customWidth="1"/>
    <col min="6" max="6" width="9.7109375" style="0" customWidth="1"/>
    <col min="7" max="7" width="10.28125" style="0" customWidth="1"/>
    <col min="8" max="8" width="4.7109375" style="0" customWidth="1"/>
    <col min="9" max="9" width="3.140625" style="0" customWidth="1"/>
    <col min="10" max="10" width="8.28125" style="0" customWidth="1"/>
    <col min="11" max="11" width="15.140625" style="0" customWidth="1"/>
    <col min="12" max="12" width="11.8515625" style="0" customWidth="1"/>
    <col min="13" max="13" width="14.57421875" style="0" customWidth="1"/>
  </cols>
  <sheetData>
    <row r="1" ht="12.75">
      <c r="K1" s="83" t="s">
        <v>643</v>
      </c>
    </row>
    <row r="2" spans="1:11" ht="15" customHeight="1">
      <c r="A2" s="396" t="s">
        <v>169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</row>
    <row r="3" spans="1:11" ht="15" customHeight="1">
      <c r="A3" s="73" t="s">
        <v>499</v>
      </c>
      <c r="B3" s="71"/>
      <c r="C3" s="71"/>
      <c r="D3" s="73"/>
      <c r="E3" s="71"/>
      <c r="F3" s="71"/>
      <c r="G3" s="71"/>
      <c r="H3" s="71"/>
      <c r="I3" s="71"/>
      <c r="J3" s="72"/>
      <c r="K3" s="72"/>
    </row>
    <row r="4" ht="9" customHeight="1" thickBot="1"/>
    <row r="5" spans="3:11" ht="15" customHeight="1" thickBot="1">
      <c r="C5" s="53"/>
      <c r="D5" s="53"/>
      <c r="E5" s="53"/>
      <c r="F5" s="53"/>
      <c r="G5" s="399" t="s">
        <v>607</v>
      </c>
      <c r="H5" s="399"/>
      <c r="I5" s="399"/>
      <c r="J5" s="403"/>
      <c r="K5" s="194">
        <v>2019</v>
      </c>
    </row>
    <row r="6" spans="3:10" ht="15" customHeight="1">
      <c r="C6" s="53"/>
      <c r="D6" s="53"/>
      <c r="E6" s="53"/>
      <c r="F6" s="53"/>
      <c r="G6" s="53"/>
      <c r="H6" s="53"/>
      <c r="I6" s="53"/>
      <c r="J6" s="88"/>
    </row>
    <row r="7" spans="3:10" ht="15" customHeight="1">
      <c r="C7" s="53"/>
      <c r="D7" s="53"/>
      <c r="E7" s="53"/>
      <c r="F7" s="53"/>
      <c r="G7" s="53"/>
      <c r="H7" s="53"/>
      <c r="I7" s="53"/>
      <c r="J7" s="88"/>
    </row>
    <row r="8" spans="1:2" s="76" customFormat="1" ht="15" customHeight="1">
      <c r="A8" s="76" t="s">
        <v>65</v>
      </c>
      <c r="B8" s="159" t="s">
        <v>552</v>
      </c>
    </row>
    <row r="9" spans="3:10" ht="15" customHeight="1">
      <c r="C9" s="53"/>
      <c r="D9" s="53"/>
      <c r="E9" s="53"/>
      <c r="F9" s="53"/>
      <c r="G9" s="53"/>
      <c r="H9" s="53"/>
      <c r="I9" s="53"/>
      <c r="J9" s="88"/>
    </row>
    <row r="10" spans="1:13" s="76" customFormat="1" ht="15" customHeight="1">
      <c r="A10" s="76">
        <v>1</v>
      </c>
      <c r="B10" s="76" t="s">
        <v>545</v>
      </c>
      <c r="F10" s="408" t="s">
        <v>732</v>
      </c>
      <c r="G10" s="411"/>
      <c r="H10" s="411"/>
      <c r="I10" s="411"/>
      <c r="J10" s="411"/>
      <c r="K10" s="411"/>
      <c r="L10" s="409"/>
      <c r="M10" s="181"/>
    </row>
    <row r="11" spans="3:13" ht="15" customHeight="1">
      <c r="C11" s="53"/>
      <c r="D11" s="53"/>
      <c r="E11" s="53"/>
      <c r="F11" s="180"/>
      <c r="G11" s="180"/>
      <c r="H11" s="164"/>
      <c r="I11" s="164"/>
      <c r="J11" s="164"/>
      <c r="K11" s="164"/>
      <c r="L11" s="164"/>
      <c r="M11" s="164"/>
    </row>
    <row r="12" spans="1:13" s="76" customFormat="1" ht="15" customHeight="1">
      <c r="A12" s="76">
        <v>2</v>
      </c>
      <c r="B12" s="76" t="s">
        <v>546</v>
      </c>
      <c r="F12" s="412"/>
      <c r="G12" s="413"/>
      <c r="H12" s="413"/>
      <c r="I12" s="413"/>
      <c r="J12" s="413"/>
      <c r="K12" s="413"/>
      <c r="L12" s="414"/>
      <c r="M12" s="181"/>
    </row>
    <row r="13" spans="2:13" ht="15" customHeight="1">
      <c r="B13" s="157" t="s">
        <v>759</v>
      </c>
      <c r="C13" s="157"/>
      <c r="D13" s="157"/>
      <c r="E13" s="157"/>
      <c r="F13" s="157"/>
      <c r="G13" s="157"/>
      <c r="H13" s="158"/>
      <c r="I13" s="158"/>
      <c r="J13" s="158"/>
      <c r="K13" s="158"/>
      <c r="L13" s="158"/>
      <c r="M13" s="158"/>
    </row>
    <row r="14" spans="3:10" ht="15" customHeight="1">
      <c r="C14" s="53"/>
      <c r="D14" s="53"/>
      <c r="E14" s="53"/>
      <c r="F14" s="53"/>
      <c r="G14" s="53"/>
      <c r="H14" s="53"/>
      <c r="I14" s="53"/>
      <c r="J14" s="88"/>
    </row>
    <row r="15" spans="1:13" s="76" customFormat="1" ht="15" customHeight="1">
      <c r="A15" s="76">
        <v>3</v>
      </c>
      <c r="B15" s="76" t="s">
        <v>547</v>
      </c>
      <c r="F15" s="408" t="s">
        <v>744</v>
      </c>
      <c r="G15" s="411"/>
      <c r="H15" s="409"/>
      <c r="I15" s="181"/>
      <c r="J15" s="181"/>
      <c r="K15" s="181"/>
      <c r="L15" s="181"/>
      <c r="M15" s="181"/>
    </row>
    <row r="16" spans="2:13" ht="15" customHeight="1">
      <c r="B16" s="399"/>
      <c r="C16" s="399"/>
      <c r="D16" s="399"/>
      <c r="E16" s="399"/>
      <c r="F16" s="399"/>
      <c r="G16" s="399"/>
      <c r="H16" s="182"/>
      <c r="I16" s="182"/>
      <c r="J16" s="182"/>
      <c r="K16" s="182"/>
      <c r="L16" s="182"/>
      <c r="M16" s="182"/>
    </row>
    <row r="17" spans="1:13" s="76" customFormat="1" ht="15" customHeight="1">
      <c r="A17" s="76">
        <v>4</v>
      </c>
      <c r="B17" s="76" t="s">
        <v>548</v>
      </c>
      <c r="H17" s="181"/>
      <c r="I17" s="181"/>
      <c r="J17" s="181"/>
      <c r="K17" s="181"/>
      <c r="L17" s="181"/>
      <c r="M17" s="181"/>
    </row>
    <row r="18" spans="2:13" ht="15" customHeight="1">
      <c r="B18" s="399"/>
      <c r="C18" s="399"/>
      <c r="D18" s="399"/>
      <c r="E18" s="399"/>
      <c r="F18" s="399"/>
      <c r="G18" s="404" t="s">
        <v>745</v>
      </c>
      <c r="H18" s="405"/>
      <c r="I18" s="405"/>
      <c r="J18" s="406"/>
      <c r="K18" s="182"/>
      <c r="L18" s="182"/>
      <c r="M18" s="182"/>
    </row>
    <row r="19" spans="1:13" ht="15" customHeight="1">
      <c r="A19" s="76">
        <v>4</v>
      </c>
      <c r="B19" s="76" t="s">
        <v>603</v>
      </c>
      <c r="C19" s="76"/>
      <c r="D19" s="76"/>
      <c r="E19" s="76"/>
      <c r="F19" s="76"/>
      <c r="G19" s="76"/>
      <c r="H19" s="181"/>
      <c r="I19" s="181"/>
      <c r="J19" s="181"/>
      <c r="K19" s="182"/>
      <c r="L19" s="182"/>
      <c r="M19" s="182"/>
    </row>
    <row r="20" spans="2:13" ht="15" customHeight="1">
      <c r="B20" s="399"/>
      <c r="C20" s="399"/>
      <c r="D20" s="399"/>
      <c r="E20" s="399"/>
      <c r="F20" s="399"/>
      <c r="G20" s="407"/>
      <c r="H20" s="404"/>
      <c r="I20" s="405"/>
      <c r="J20" s="405"/>
      <c r="K20" s="406"/>
      <c r="L20" s="182"/>
      <c r="M20" s="182"/>
    </row>
    <row r="21" spans="2:13" ht="15" customHeight="1">
      <c r="B21" s="163"/>
      <c r="C21" s="163"/>
      <c r="D21" s="163"/>
      <c r="E21" s="163"/>
      <c r="F21" s="163"/>
      <c r="G21" s="157"/>
      <c r="H21" s="182"/>
      <c r="I21" s="182"/>
      <c r="J21" s="182"/>
      <c r="K21" s="182"/>
      <c r="L21" s="182"/>
      <c r="M21" s="182"/>
    </row>
    <row r="22" spans="1:13" s="76" customFormat="1" ht="15" customHeight="1">
      <c r="A22" s="76">
        <v>5</v>
      </c>
      <c r="B22" s="76" t="s">
        <v>604</v>
      </c>
      <c r="H22" s="181"/>
      <c r="I22" s="181"/>
      <c r="J22" s="408">
        <v>3535</v>
      </c>
      <c r="K22" s="409"/>
      <c r="L22" s="181"/>
      <c r="M22" s="181"/>
    </row>
    <row r="23" spans="2:13" ht="15" customHeight="1">
      <c r="B23" s="399"/>
      <c r="C23" s="399"/>
      <c r="D23" s="399"/>
      <c r="E23" s="399"/>
      <c r="F23" s="399"/>
      <c r="G23" s="410"/>
      <c r="H23" s="182"/>
      <c r="I23" s="182"/>
      <c r="J23" s="182"/>
      <c r="K23" s="182"/>
      <c r="L23" s="182"/>
      <c r="M23" s="182"/>
    </row>
    <row r="24" spans="1:13" s="76" customFormat="1" ht="15" customHeight="1">
      <c r="A24" s="76">
        <v>6</v>
      </c>
      <c r="B24" s="76" t="s">
        <v>549</v>
      </c>
      <c r="G24" s="345" t="s">
        <v>753</v>
      </c>
      <c r="H24" s="188"/>
      <c r="I24" s="188"/>
      <c r="J24" s="188"/>
      <c r="K24" s="188"/>
      <c r="L24" s="189"/>
      <c r="M24" s="183"/>
    </row>
    <row r="25" spans="2:13" ht="15" customHeight="1">
      <c r="B25" s="399"/>
      <c r="C25" s="399"/>
      <c r="D25" s="399"/>
      <c r="E25" s="399"/>
      <c r="F25" s="399"/>
      <c r="G25" s="190"/>
      <c r="H25" s="158"/>
      <c r="I25" s="158"/>
      <c r="J25" s="158"/>
      <c r="K25" s="158"/>
      <c r="L25" s="191"/>
      <c r="M25" s="181"/>
    </row>
    <row r="26" spans="3:13" ht="15" customHeight="1">
      <c r="C26" s="53"/>
      <c r="D26" s="53"/>
      <c r="E26" s="53"/>
      <c r="F26" s="53"/>
      <c r="G26" s="190"/>
      <c r="H26" s="158"/>
      <c r="I26" s="158"/>
      <c r="J26" s="158"/>
      <c r="K26" s="158"/>
      <c r="L26" s="191"/>
      <c r="M26" s="181"/>
    </row>
    <row r="27" spans="3:13" ht="15" customHeight="1">
      <c r="C27" s="53"/>
      <c r="D27" s="53"/>
      <c r="E27" s="53"/>
      <c r="F27" s="53"/>
      <c r="G27" s="190"/>
      <c r="H27" s="158"/>
      <c r="I27" s="158"/>
      <c r="J27" s="158"/>
      <c r="K27" s="158"/>
      <c r="L27" s="191"/>
      <c r="M27" s="181"/>
    </row>
    <row r="28" spans="3:13" ht="15" customHeight="1">
      <c r="C28" s="53"/>
      <c r="D28" s="53"/>
      <c r="E28" s="53"/>
      <c r="F28" s="53"/>
      <c r="G28" s="192"/>
      <c r="H28" s="184"/>
      <c r="I28" s="184"/>
      <c r="J28" s="184"/>
      <c r="K28" s="184"/>
      <c r="L28" s="193"/>
      <c r="M28" s="82"/>
    </row>
    <row r="29" spans="1:13" ht="15" customHeight="1" thickBot="1">
      <c r="A29" s="76">
        <v>7</v>
      </c>
      <c r="B29" s="76" t="s">
        <v>550</v>
      </c>
      <c r="C29" s="76"/>
      <c r="D29" s="76"/>
      <c r="E29" s="76"/>
      <c r="F29" s="53"/>
      <c r="G29" s="158"/>
      <c r="H29" s="158"/>
      <c r="I29" s="158"/>
      <c r="J29" s="158"/>
      <c r="K29" s="158"/>
      <c r="L29" s="158"/>
      <c r="M29" s="183"/>
    </row>
    <row r="30" spans="3:13" ht="130.5" customHeight="1" thickBot="1">
      <c r="C30" s="53"/>
      <c r="D30" s="53"/>
      <c r="E30" s="53"/>
      <c r="F30" s="53"/>
      <c r="G30" s="400" t="s">
        <v>754</v>
      </c>
      <c r="H30" s="401"/>
      <c r="I30" s="401"/>
      <c r="J30" s="401"/>
      <c r="K30" s="401"/>
      <c r="L30" s="402"/>
      <c r="M30" s="187"/>
    </row>
    <row r="31" spans="1:13" ht="15" customHeight="1">
      <c r="A31" s="76">
        <v>8</v>
      </c>
      <c r="B31" s="76" t="s">
        <v>605</v>
      </c>
      <c r="C31" s="76"/>
      <c r="D31" s="76"/>
      <c r="E31" s="76"/>
      <c r="F31" s="53"/>
      <c r="G31" s="158"/>
      <c r="H31" s="158"/>
      <c r="I31" s="158"/>
      <c r="J31" s="158"/>
      <c r="K31" s="158"/>
      <c r="L31" s="158"/>
      <c r="M31" s="183"/>
    </row>
    <row r="32" spans="2:13" ht="15" customHeight="1">
      <c r="B32" s="399" t="s">
        <v>606</v>
      </c>
      <c r="C32" s="399"/>
      <c r="D32" s="399"/>
      <c r="E32" s="399"/>
      <c r="F32" s="399"/>
      <c r="G32" s="399"/>
      <c r="H32" s="399"/>
      <c r="I32" s="399"/>
      <c r="J32" s="399"/>
      <c r="K32" s="399"/>
      <c r="L32" s="399"/>
      <c r="M32" s="181"/>
    </row>
    <row r="33" spans="2:13" ht="15" customHeight="1"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181"/>
    </row>
    <row r="34" spans="2:13" ht="15" customHeight="1">
      <c r="B34" s="398"/>
      <c r="C34" s="398"/>
      <c r="D34" s="398"/>
      <c r="E34" s="398"/>
      <c r="F34" s="398"/>
      <c r="G34" s="398"/>
      <c r="H34" s="398"/>
      <c r="I34" s="398"/>
      <c r="J34" s="398"/>
      <c r="K34" s="398"/>
      <c r="L34" s="398"/>
      <c r="M34" s="181"/>
    </row>
    <row r="35" spans="2:13" ht="15" customHeight="1">
      <c r="B35" s="398"/>
      <c r="C35" s="398"/>
      <c r="D35" s="398"/>
      <c r="E35" s="398"/>
      <c r="F35" s="398"/>
      <c r="G35" s="398"/>
      <c r="H35" s="398"/>
      <c r="I35" s="398"/>
      <c r="J35" s="398"/>
      <c r="K35" s="398"/>
      <c r="L35" s="398"/>
      <c r="M35" s="187"/>
    </row>
    <row r="36" spans="2:13" ht="15" customHeight="1">
      <c r="B36" s="398"/>
      <c r="C36" s="398"/>
      <c r="D36" s="398"/>
      <c r="E36" s="398"/>
      <c r="F36" s="398"/>
      <c r="G36" s="398"/>
      <c r="H36" s="398"/>
      <c r="I36" s="398"/>
      <c r="J36" s="398"/>
      <c r="K36" s="398"/>
      <c r="L36" s="398"/>
      <c r="M36" s="181"/>
    </row>
    <row r="37" spans="2:13" ht="15" customHeight="1">
      <c r="B37" s="398"/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181"/>
    </row>
    <row r="38" spans="2:13" ht="15" customHeight="1">
      <c r="B38" s="398"/>
      <c r="C38" s="398"/>
      <c r="D38" s="398"/>
      <c r="E38" s="398"/>
      <c r="F38" s="398"/>
      <c r="G38" s="398"/>
      <c r="H38" s="398"/>
      <c r="I38" s="398"/>
      <c r="J38" s="398"/>
      <c r="K38" s="398"/>
      <c r="L38" s="398"/>
      <c r="M38" s="181"/>
    </row>
    <row r="39" spans="2:13" ht="15" customHeight="1">
      <c r="B39" s="398"/>
      <c r="C39" s="398"/>
      <c r="D39" s="398"/>
      <c r="E39" s="398"/>
      <c r="F39" s="398"/>
      <c r="G39" s="398"/>
      <c r="H39" s="398"/>
      <c r="I39" s="398"/>
      <c r="J39" s="398"/>
      <c r="K39" s="398"/>
      <c r="L39" s="398"/>
      <c r="M39" s="181"/>
    </row>
    <row r="40" spans="2:13" ht="15" customHeight="1">
      <c r="B40" s="398"/>
      <c r="C40" s="398"/>
      <c r="D40" s="398"/>
      <c r="E40" s="398"/>
      <c r="F40" s="398"/>
      <c r="G40" s="398"/>
      <c r="H40" s="398"/>
      <c r="I40" s="398"/>
      <c r="J40" s="398"/>
      <c r="K40" s="398"/>
      <c r="L40" s="398"/>
      <c r="M40" s="181"/>
    </row>
    <row r="41" spans="3:13" ht="15" customHeight="1">
      <c r="C41" s="53"/>
      <c r="D41" s="53"/>
      <c r="E41" s="53"/>
      <c r="F41" s="53"/>
      <c r="G41" s="185"/>
      <c r="H41" s="397"/>
      <c r="I41" s="397"/>
      <c r="J41" s="397"/>
      <c r="K41" s="397"/>
      <c r="L41" s="397"/>
      <c r="M41" s="397"/>
    </row>
    <row r="42" spans="3:13" ht="15" customHeight="1">
      <c r="C42" s="53"/>
      <c r="D42" s="53"/>
      <c r="E42" s="53"/>
      <c r="F42" s="53"/>
      <c r="G42" s="185"/>
      <c r="H42" s="397"/>
      <c r="I42" s="397"/>
      <c r="J42" s="397"/>
      <c r="K42" s="397"/>
      <c r="L42" s="397"/>
      <c r="M42" s="397"/>
    </row>
    <row r="43" spans="3:13" ht="15" customHeight="1">
      <c r="C43" s="53"/>
      <c r="D43" s="53"/>
      <c r="E43" s="53"/>
      <c r="F43" s="53"/>
      <c r="G43" s="185"/>
      <c r="H43" s="185"/>
      <c r="I43" s="185"/>
      <c r="J43" s="186"/>
      <c r="K43" s="65"/>
      <c r="L43" s="65"/>
      <c r="M43" s="65"/>
    </row>
    <row r="44" spans="1:13" s="76" customFormat="1" ht="15" customHeight="1">
      <c r="A44" s="76" t="s">
        <v>174</v>
      </c>
      <c r="B44" s="159" t="s">
        <v>551</v>
      </c>
      <c r="G44" s="105"/>
      <c r="H44" s="105"/>
      <c r="I44" s="105"/>
      <c r="J44" s="105"/>
      <c r="K44" s="105"/>
      <c r="L44" s="105"/>
      <c r="M44" s="105"/>
    </row>
    <row r="45" spans="3:13" ht="15" customHeight="1">
      <c r="C45" s="53"/>
      <c r="D45" s="53"/>
      <c r="E45" s="53"/>
      <c r="F45" s="53"/>
      <c r="G45" s="185"/>
      <c r="H45" s="185"/>
      <c r="I45" s="185"/>
      <c r="J45" s="186"/>
      <c r="K45" s="65"/>
      <c r="L45" s="65"/>
      <c r="M45" s="65"/>
    </row>
    <row r="46" spans="3:10" ht="15" customHeight="1">
      <c r="C46" s="53"/>
      <c r="D46" s="53"/>
      <c r="E46" s="53"/>
      <c r="F46" s="53"/>
      <c r="G46" s="53"/>
      <c r="H46" s="53"/>
      <c r="I46" s="53"/>
      <c r="J46" s="88"/>
    </row>
    <row r="47" spans="1:9" ht="15" customHeight="1">
      <c r="A47" s="56">
        <v>1</v>
      </c>
      <c r="B47" s="55" t="s">
        <v>608</v>
      </c>
      <c r="C47" s="53"/>
      <c r="D47" s="53"/>
      <c r="E47" s="53"/>
      <c r="F47" s="53"/>
      <c r="G47" s="53"/>
      <c r="H47" s="53"/>
      <c r="I47" s="53"/>
    </row>
    <row r="48" spans="1:13" ht="15" customHeight="1">
      <c r="A48" s="56"/>
      <c r="B48" s="55" t="s">
        <v>553</v>
      </c>
      <c r="C48" s="53"/>
      <c r="D48" s="53"/>
      <c r="E48" s="53"/>
      <c r="F48" s="53"/>
      <c r="G48" s="53"/>
      <c r="H48" s="53"/>
      <c r="I48" s="53"/>
      <c r="J48" s="156" t="s">
        <v>609</v>
      </c>
      <c r="M48" s="88"/>
    </row>
    <row r="49" spans="1:9" ht="15" customHeight="1">
      <c r="A49" s="56"/>
      <c r="B49" s="155" t="s">
        <v>610</v>
      </c>
      <c r="C49" s="53"/>
      <c r="D49" s="53"/>
      <c r="E49" s="53"/>
      <c r="F49" s="53"/>
      <c r="G49" s="53"/>
      <c r="H49" s="53"/>
      <c r="I49" s="53"/>
    </row>
    <row r="50" spans="1:2" s="75" customFormat="1" ht="15" customHeight="1">
      <c r="A50" s="160"/>
      <c r="B50" s="74" t="s">
        <v>554</v>
      </c>
    </row>
    <row r="51" spans="1:2" s="75" customFormat="1" ht="15" customHeight="1">
      <c r="A51" s="160"/>
      <c r="B51" s="74" t="s">
        <v>555</v>
      </c>
    </row>
    <row r="52" spans="1:2" s="75" customFormat="1" ht="15" customHeight="1">
      <c r="A52" s="160"/>
      <c r="B52" s="155" t="s">
        <v>611</v>
      </c>
    </row>
    <row r="53" spans="1:9" ht="15" customHeight="1">
      <c r="A53" s="56">
        <v>2</v>
      </c>
      <c r="B53" s="75" t="s">
        <v>612</v>
      </c>
      <c r="C53" s="53"/>
      <c r="D53" s="53"/>
      <c r="E53" s="53"/>
      <c r="F53" s="53"/>
      <c r="G53" s="53"/>
      <c r="H53" s="53"/>
      <c r="I53" s="53"/>
    </row>
    <row r="54" spans="1:11" ht="15" customHeight="1">
      <c r="A54" s="56"/>
      <c r="B54" s="55" t="s">
        <v>573</v>
      </c>
      <c r="C54" s="53"/>
      <c r="D54" s="173"/>
      <c r="E54" s="173"/>
      <c r="F54" s="173"/>
      <c r="G54" s="173"/>
      <c r="H54" s="173"/>
      <c r="I54" s="173"/>
      <c r="J54" s="64"/>
      <c r="K54" s="64"/>
    </row>
    <row r="55" spans="1:9" ht="15" customHeight="1">
      <c r="A55" s="56"/>
      <c r="B55" s="55"/>
      <c r="C55" s="53"/>
      <c r="D55" s="88" t="s">
        <v>575</v>
      </c>
      <c r="E55" s="53"/>
      <c r="F55" s="53"/>
      <c r="G55" s="53"/>
      <c r="H55" s="53"/>
      <c r="I55" s="53"/>
    </row>
    <row r="56" spans="1:13" ht="15" customHeight="1">
      <c r="A56" s="56"/>
      <c r="B56" s="55" t="s">
        <v>553</v>
      </c>
      <c r="C56" s="53"/>
      <c r="D56" s="53"/>
      <c r="E56" s="53"/>
      <c r="F56" s="53"/>
      <c r="G56" s="53"/>
      <c r="H56" s="53"/>
      <c r="I56" s="53"/>
      <c r="M56" s="88"/>
    </row>
    <row r="57" spans="1:13" ht="15" customHeight="1">
      <c r="A57" s="56"/>
      <c r="B57" s="155" t="s">
        <v>610</v>
      </c>
      <c r="C57" s="53"/>
      <c r="D57" s="53"/>
      <c r="E57" s="53"/>
      <c r="F57" s="53"/>
      <c r="G57" s="53"/>
      <c r="H57" s="53"/>
      <c r="I57" s="53"/>
      <c r="M57" s="88"/>
    </row>
    <row r="58" spans="1:9" ht="15" customHeight="1">
      <c r="A58" s="56"/>
      <c r="C58" s="53"/>
      <c r="D58" s="53"/>
      <c r="E58" s="53"/>
      <c r="F58" s="53"/>
      <c r="G58" s="53"/>
      <c r="H58" s="53"/>
      <c r="I58" s="53"/>
    </row>
    <row r="59" spans="1:2" s="75" customFormat="1" ht="15" customHeight="1">
      <c r="A59" s="160"/>
      <c r="B59" s="74" t="s">
        <v>622</v>
      </c>
    </row>
    <row r="60" spans="1:2" s="75" customFormat="1" ht="15" customHeight="1">
      <c r="A60" s="160"/>
      <c r="B60" s="74" t="s">
        <v>623</v>
      </c>
    </row>
    <row r="61" spans="1:2" s="75" customFormat="1" ht="15" customHeight="1">
      <c r="A61" s="160"/>
      <c r="B61" s="155" t="s">
        <v>574</v>
      </c>
    </row>
    <row r="62" spans="1:9" ht="15.75" customHeight="1">
      <c r="A62" s="56">
        <v>3</v>
      </c>
      <c r="B62" s="55" t="s">
        <v>576</v>
      </c>
      <c r="C62" s="55"/>
      <c r="D62" s="55"/>
      <c r="E62" s="55"/>
      <c r="F62" s="55"/>
      <c r="G62" s="55"/>
      <c r="H62" s="55"/>
      <c r="I62" s="55"/>
    </row>
    <row r="63" spans="1:9" ht="15.75" customHeight="1">
      <c r="A63" s="56"/>
      <c r="B63" s="55" t="s">
        <v>613</v>
      </c>
      <c r="C63" s="55"/>
      <c r="D63" s="55"/>
      <c r="E63" s="55"/>
      <c r="F63" s="55"/>
      <c r="G63" s="55"/>
      <c r="H63" s="55"/>
      <c r="I63" s="55"/>
    </row>
    <row r="64" spans="1:9" ht="12" customHeight="1">
      <c r="A64" s="53"/>
      <c r="B64" s="55" t="s">
        <v>624</v>
      </c>
      <c r="C64" s="55"/>
      <c r="D64" s="55"/>
      <c r="E64" s="55"/>
      <c r="F64" s="55"/>
      <c r="G64" s="55"/>
      <c r="H64" s="55"/>
      <c r="I64" s="55"/>
    </row>
    <row r="65" spans="1:9" ht="12" customHeight="1">
      <c r="A65" s="53"/>
      <c r="B65" s="55" t="s">
        <v>625</v>
      </c>
      <c r="C65" s="55"/>
      <c r="D65" s="55"/>
      <c r="E65" s="55"/>
      <c r="F65" s="55"/>
      <c r="G65" s="55"/>
      <c r="H65" s="55"/>
      <c r="I65" s="55"/>
    </row>
    <row r="66" spans="1:9" ht="15" customHeight="1">
      <c r="A66" s="53"/>
      <c r="B66" s="55"/>
      <c r="C66" s="55"/>
      <c r="D66" s="55"/>
      <c r="E66" s="55"/>
      <c r="F66" s="55"/>
      <c r="G66" s="55"/>
      <c r="H66" s="55"/>
      <c r="I66" s="55"/>
    </row>
    <row r="67" spans="1:9" ht="15" customHeight="1">
      <c r="A67" s="53"/>
      <c r="B67" s="57" t="s">
        <v>166</v>
      </c>
      <c r="C67" s="59"/>
      <c r="D67" s="60" t="s">
        <v>167</v>
      </c>
      <c r="E67" s="61" t="s">
        <v>755</v>
      </c>
      <c r="F67" s="60" t="s">
        <v>504</v>
      </c>
      <c r="G67" s="55" t="s">
        <v>168</v>
      </c>
      <c r="H67" s="62"/>
      <c r="I67" s="55"/>
    </row>
    <row r="68" spans="1:11" ht="15" customHeight="1">
      <c r="A68" s="53"/>
      <c r="B68" s="74" t="s">
        <v>523</v>
      </c>
      <c r="C68" s="74"/>
      <c r="D68" s="74"/>
      <c r="E68" s="74"/>
      <c r="F68" s="74"/>
      <c r="G68" s="74"/>
      <c r="H68" s="75"/>
      <c r="I68" s="75"/>
      <c r="J68" s="156"/>
      <c r="K68" s="156"/>
    </row>
    <row r="69" spans="1:12" ht="15" customHeight="1">
      <c r="A69" s="53"/>
      <c r="B69" s="58" t="s">
        <v>522</v>
      </c>
      <c r="C69" s="58"/>
      <c r="D69" s="58"/>
      <c r="E69" s="58"/>
      <c r="F69" s="58"/>
      <c r="G69" s="58"/>
      <c r="H69" s="58"/>
      <c r="I69" s="58"/>
      <c r="J69" s="65"/>
      <c r="K69" s="65"/>
      <c r="L69" s="65"/>
    </row>
    <row r="70" spans="1:12" ht="15" customHeight="1">
      <c r="A70" s="53"/>
      <c r="B70" s="63"/>
      <c r="C70" s="63"/>
      <c r="D70" s="63"/>
      <c r="E70" s="63"/>
      <c r="F70" s="63"/>
      <c r="G70" s="63"/>
      <c r="H70" s="63"/>
      <c r="I70" s="63"/>
      <c r="J70" s="64"/>
      <c r="K70" s="64"/>
      <c r="L70" s="64"/>
    </row>
    <row r="71" spans="1:12" ht="15" customHeight="1">
      <c r="A71" s="53"/>
      <c r="B71" s="63"/>
      <c r="C71" s="63"/>
      <c r="D71" s="63"/>
      <c r="E71" s="63"/>
      <c r="F71" s="63"/>
      <c r="G71" s="63"/>
      <c r="H71" s="63"/>
      <c r="I71" s="63"/>
      <c r="L71" s="54"/>
    </row>
    <row r="72" spans="1:12" ht="15" customHeight="1">
      <c r="A72" s="53"/>
      <c r="B72" s="63"/>
      <c r="C72" s="63"/>
      <c r="D72" s="63"/>
      <c r="E72" s="63"/>
      <c r="F72" s="63"/>
      <c r="G72" s="63"/>
      <c r="H72" s="63"/>
      <c r="I72" s="63"/>
      <c r="J72" s="54"/>
      <c r="K72" s="54"/>
      <c r="L72" s="54"/>
    </row>
    <row r="73" spans="1:12" ht="15" customHeight="1">
      <c r="A73" s="53"/>
      <c r="B73" s="63"/>
      <c r="C73" s="63"/>
      <c r="D73" s="63"/>
      <c r="E73" s="63"/>
      <c r="F73" s="63"/>
      <c r="G73" s="63"/>
      <c r="H73" s="63"/>
      <c r="I73" s="63"/>
      <c r="J73" s="54"/>
      <c r="K73" s="54"/>
      <c r="L73" s="54"/>
    </row>
    <row r="74" spans="1:11" ht="15" customHeight="1">
      <c r="A74" s="53">
        <v>4</v>
      </c>
      <c r="B74" s="58" t="s">
        <v>577</v>
      </c>
      <c r="C74" s="58"/>
      <c r="D74" s="58"/>
      <c r="E74" s="58"/>
      <c r="F74" s="58"/>
      <c r="G74" s="58"/>
      <c r="H74" s="58"/>
      <c r="I74" s="58"/>
      <c r="J74" s="65"/>
      <c r="K74" s="65"/>
    </row>
    <row r="75" spans="1:11" ht="15" customHeight="1">
      <c r="A75" s="53"/>
      <c r="B75" s="58"/>
      <c r="C75" s="58"/>
      <c r="D75" s="58"/>
      <c r="E75" s="58"/>
      <c r="F75" s="58"/>
      <c r="G75" s="58"/>
      <c r="H75" s="58"/>
      <c r="I75" s="58"/>
      <c r="J75" s="65"/>
      <c r="K75" s="65"/>
    </row>
    <row r="76" spans="1:11" ht="15" customHeight="1">
      <c r="A76" s="53"/>
      <c r="B76" s="57" t="s">
        <v>166</v>
      </c>
      <c r="C76" s="59"/>
      <c r="D76" s="60" t="s">
        <v>167</v>
      </c>
      <c r="E76" s="61" t="s">
        <v>755</v>
      </c>
      <c r="F76" s="60" t="s">
        <v>504</v>
      </c>
      <c r="G76" s="55" t="s">
        <v>168</v>
      </c>
      <c r="H76" s="62"/>
      <c r="I76" s="58"/>
      <c r="J76" s="65"/>
      <c r="K76" s="65"/>
    </row>
    <row r="77" spans="1:11" ht="15" customHeight="1">
      <c r="A77" s="53"/>
      <c r="B77" s="74" t="s">
        <v>578</v>
      </c>
      <c r="C77" s="74"/>
      <c r="D77" s="74"/>
      <c r="E77" s="74"/>
      <c r="F77" s="74"/>
      <c r="G77" s="74"/>
      <c r="H77" s="75"/>
      <c r="I77" s="75"/>
      <c r="J77" s="156"/>
      <c r="K77" s="156"/>
    </row>
    <row r="78" spans="1:11" ht="15" customHeight="1">
      <c r="A78" s="53"/>
      <c r="B78" s="63" t="s">
        <v>579</v>
      </c>
      <c r="C78" s="63"/>
      <c r="D78" s="63"/>
      <c r="E78" s="63"/>
      <c r="F78" s="63"/>
      <c r="G78" s="63"/>
      <c r="H78" s="63"/>
      <c r="I78" s="63"/>
      <c r="J78" s="64"/>
      <c r="K78" s="64"/>
    </row>
    <row r="79" spans="1:9" ht="15" customHeight="1">
      <c r="A79" s="53"/>
      <c r="B79" s="63"/>
      <c r="C79" s="63"/>
      <c r="D79" s="63"/>
      <c r="E79" s="63"/>
      <c r="F79" s="63"/>
      <c r="G79" s="63"/>
      <c r="H79" s="63"/>
      <c r="I79" s="63"/>
    </row>
    <row r="80" spans="1:11" ht="15" customHeight="1">
      <c r="A80" s="53"/>
      <c r="B80" s="63"/>
      <c r="C80" s="63"/>
      <c r="D80" s="63"/>
      <c r="E80" s="63"/>
      <c r="F80" s="63"/>
      <c r="G80" s="63"/>
      <c r="H80" s="63"/>
      <c r="I80" s="63"/>
      <c r="J80" s="54"/>
      <c r="K80" s="54"/>
    </row>
    <row r="81" spans="1:11" ht="15" customHeight="1">
      <c r="A81" s="53"/>
      <c r="B81" s="63"/>
      <c r="C81" s="63"/>
      <c r="D81" s="63"/>
      <c r="E81" s="63"/>
      <c r="F81" s="63"/>
      <c r="G81" s="63"/>
      <c r="H81" s="63"/>
      <c r="I81" s="63"/>
      <c r="J81" s="54"/>
      <c r="K81" s="54"/>
    </row>
    <row r="82" spans="1:11" ht="15" customHeight="1">
      <c r="A82" s="53"/>
      <c r="B82" s="63"/>
      <c r="C82" s="63"/>
      <c r="D82" s="63"/>
      <c r="E82" s="63"/>
      <c r="F82" s="63"/>
      <c r="G82" s="63"/>
      <c r="H82" s="63"/>
      <c r="I82" s="63"/>
      <c r="J82" s="54"/>
      <c r="K82" s="54"/>
    </row>
    <row r="83" spans="1:11" ht="15" customHeight="1">
      <c r="A83" s="53"/>
      <c r="B83" s="63"/>
      <c r="C83" s="63"/>
      <c r="D83" s="63"/>
      <c r="E83" s="63"/>
      <c r="F83" s="63"/>
      <c r="G83" s="63"/>
      <c r="H83" s="63"/>
      <c r="I83" s="63"/>
      <c r="J83" s="54"/>
      <c r="K83" s="54"/>
    </row>
    <row r="84" spans="1:11" ht="15" customHeight="1">
      <c r="A84" s="53"/>
      <c r="B84" s="63"/>
      <c r="C84" s="63"/>
      <c r="D84" s="63"/>
      <c r="E84" s="63"/>
      <c r="F84" s="63"/>
      <c r="G84" s="63"/>
      <c r="H84" s="63"/>
      <c r="I84" s="63"/>
      <c r="J84" s="54"/>
      <c r="K84" s="54"/>
    </row>
    <row r="85" spans="1:11" ht="15" customHeight="1">
      <c r="A85" s="76">
        <v>5</v>
      </c>
      <c r="B85" s="58" t="s">
        <v>500</v>
      </c>
      <c r="C85" s="58"/>
      <c r="D85" s="58"/>
      <c r="E85" s="58"/>
      <c r="F85" s="58"/>
      <c r="G85" s="58"/>
      <c r="H85" s="58"/>
      <c r="I85" s="58"/>
      <c r="J85" s="65"/>
      <c r="K85" s="65"/>
    </row>
    <row r="86" spans="1:11" ht="15" customHeight="1">
      <c r="A86" s="76"/>
      <c r="B86" s="58" t="s">
        <v>580</v>
      </c>
      <c r="C86" s="58"/>
      <c r="D86" s="58"/>
      <c r="E86" s="58"/>
      <c r="F86" s="58"/>
      <c r="G86" s="58"/>
      <c r="H86" s="58"/>
      <c r="I86" s="58"/>
      <c r="J86" s="65"/>
      <c r="K86" s="65"/>
    </row>
    <row r="87" spans="1:11" ht="15" customHeight="1">
      <c r="A87" s="76"/>
      <c r="B87" s="58" t="s">
        <v>582</v>
      </c>
      <c r="C87" s="58"/>
      <c r="D87" s="58"/>
      <c r="E87" s="58"/>
      <c r="F87" s="58"/>
      <c r="G87" s="58"/>
      <c r="H87" s="58"/>
      <c r="I87" s="58"/>
      <c r="J87" s="65"/>
      <c r="K87" s="65"/>
    </row>
    <row r="88" spans="1:9" ht="15" customHeight="1">
      <c r="A88" s="53"/>
      <c r="B88" s="57" t="s">
        <v>166</v>
      </c>
      <c r="C88" s="59"/>
      <c r="D88" s="60" t="s">
        <v>167</v>
      </c>
      <c r="E88" s="61" t="s">
        <v>755</v>
      </c>
      <c r="F88" s="60" t="s">
        <v>501</v>
      </c>
      <c r="G88" s="55" t="s">
        <v>168</v>
      </c>
      <c r="H88" s="62"/>
      <c r="I88" s="55"/>
    </row>
    <row r="89" spans="1:9" ht="15" customHeight="1">
      <c r="A89" s="53"/>
      <c r="B89" s="76" t="s">
        <v>581</v>
      </c>
      <c r="C89" s="59"/>
      <c r="D89" s="60"/>
      <c r="E89" s="60"/>
      <c r="F89" s="60"/>
      <c r="G89" s="55"/>
      <c r="H89" s="58"/>
      <c r="I89" s="55"/>
    </row>
    <row r="90" spans="1:11" ht="15" customHeight="1">
      <c r="A90" s="53"/>
      <c r="B90" s="63"/>
      <c r="C90" s="63"/>
      <c r="D90" s="63"/>
      <c r="E90" s="63"/>
      <c r="F90" s="63"/>
      <c r="G90" s="63"/>
      <c r="H90" s="63"/>
      <c r="I90" s="63"/>
      <c r="J90" s="64"/>
      <c r="K90" s="64"/>
    </row>
    <row r="91" spans="1:11" ht="15" customHeight="1">
      <c r="A91" s="53"/>
      <c r="B91" s="63"/>
      <c r="C91" s="63"/>
      <c r="D91" s="63"/>
      <c r="E91" s="63"/>
      <c r="F91" s="63"/>
      <c r="G91" s="63"/>
      <c r="H91" s="63"/>
      <c r="I91" s="63"/>
      <c r="J91" s="64"/>
      <c r="K91" s="64"/>
    </row>
    <row r="92" spans="1:11" ht="15" customHeight="1">
      <c r="A92" s="53"/>
      <c r="B92" s="63"/>
      <c r="C92" s="63"/>
      <c r="D92" s="63"/>
      <c r="E92" s="63"/>
      <c r="F92" s="63"/>
      <c r="G92" s="63"/>
      <c r="H92" s="63"/>
      <c r="I92" s="63"/>
      <c r="J92" s="64"/>
      <c r="K92" s="64"/>
    </row>
    <row r="93" spans="1:11" ht="15" customHeight="1">
      <c r="A93" s="53"/>
      <c r="B93" s="63"/>
      <c r="C93" s="63"/>
      <c r="D93" s="63"/>
      <c r="E93" s="63"/>
      <c r="F93" s="63"/>
      <c r="G93" s="63"/>
      <c r="H93" s="63"/>
      <c r="I93" s="63"/>
      <c r="J93" s="64"/>
      <c r="K93" s="64"/>
    </row>
    <row r="94" spans="1:11" ht="15" customHeight="1">
      <c r="A94" s="53"/>
      <c r="B94" s="63"/>
      <c r="C94" s="63"/>
      <c r="D94" s="63"/>
      <c r="E94" s="63"/>
      <c r="F94" s="63"/>
      <c r="G94" s="63"/>
      <c r="H94" s="63"/>
      <c r="I94" s="63"/>
      <c r="J94" s="54"/>
      <c r="K94" s="54"/>
    </row>
    <row r="95" spans="1:11" ht="15" customHeight="1">
      <c r="A95" s="53"/>
      <c r="B95" s="63"/>
      <c r="C95" s="63"/>
      <c r="D95" s="63"/>
      <c r="E95" s="63"/>
      <c r="F95" s="63"/>
      <c r="G95" s="63"/>
      <c r="H95" s="63"/>
      <c r="I95" s="63"/>
      <c r="J95" s="54"/>
      <c r="K95" s="54"/>
    </row>
    <row r="96" spans="1:9" ht="15" customHeight="1">
      <c r="A96" s="56">
        <v>6</v>
      </c>
      <c r="B96" s="55" t="s">
        <v>502</v>
      </c>
      <c r="C96" s="55"/>
      <c r="D96" s="55"/>
      <c r="E96" s="55"/>
      <c r="F96" s="55"/>
      <c r="G96" s="55"/>
      <c r="H96" s="55"/>
      <c r="I96" s="55"/>
    </row>
    <row r="97" spans="1:9" ht="15" customHeight="1">
      <c r="A97" s="56"/>
      <c r="B97" s="55" t="s">
        <v>583</v>
      </c>
      <c r="C97" s="55"/>
      <c r="D97" s="55"/>
      <c r="E97" s="55"/>
      <c r="F97" s="55"/>
      <c r="G97" s="55"/>
      <c r="H97" s="55"/>
      <c r="I97" s="55"/>
    </row>
    <row r="98" spans="1:9" ht="15" customHeight="1">
      <c r="A98" s="56"/>
      <c r="B98" s="55" t="s">
        <v>503</v>
      </c>
      <c r="C98" s="55"/>
      <c r="D98" s="55"/>
      <c r="E98" s="55"/>
      <c r="F98" s="55"/>
      <c r="G98" s="55"/>
      <c r="H98" s="55"/>
      <c r="I98" s="55"/>
    </row>
    <row r="99" spans="1:9" ht="15" customHeight="1">
      <c r="A99" s="56"/>
      <c r="B99" s="55"/>
      <c r="C99" s="55"/>
      <c r="D99" s="55"/>
      <c r="E99" s="55"/>
      <c r="F99" s="55"/>
      <c r="G99" s="55"/>
      <c r="H99" s="55"/>
      <c r="I99" s="55"/>
    </row>
    <row r="100" spans="1:9" ht="15" customHeight="1">
      <c r="A100" s="56"/>
      <c r="B100" s="57" t="s">
        <v>166</v>
      </c>
      <c r="C100" s="59"/>
      <c r="D100" s="60" t="s">
        <v>167</v>
      </c>
      <c r="E100" s="61" t="s">
        <v>755</v>
      </c>
      <c r="F100" s="60" t="s">
        <v>504</v>
      </c>
      <c r="G100" s="55" t="s">
        <v>168</v>
      </c>
      <c r="H100" s="62"/>
      <c r="I100" s="55"/>
    </row>
    <row r="101" spans="1:9" ht="15" customHeight="1">
      <c r="A101" s="56"/>
      <c r="B101" s="76" t="s">
        <v>507</v>
      </c>
      <c r="C101" s="59"/>
      <c r="D101" s="60"/>
      <c r="E101" s="60"/>
      <c r="F101" s="60"/>
      <c r="G101" s="55"/>
      <c r="H101" s="58"/>
      <c r="I101" s="55"/>
    </row>
    <row r="102" spans="1:9" ht="15" customHeight="1">
      <c r="A102" s="56"/>
      <c r="B102" s="76" t="s">
        <v>556</v>
      </c>
      <c r="C102" s="59"/>
      <c r="D102" s="60"/>
      <c r="E102" s="60"/>
      <c r="F102" s="60"/>
      <c r="G102" s="55"/>
      <c r="H102" s="58"/>
      <c r="I102" s="55"/>
    </row>
    <row r="103" spans="1:11" ht="15" customHeight="1">
      <c r="A103" s="56"/>
      <c r="B103" s="153" t="s">
        <v>505</v>
      </c>
      <c r="C103" s="66"/>
      <c r="D103" s="60"/>
      <c r="E103" s="60"/>
      <c r="F103" s="60"/>
      <c r="G103" s="58"/>
      <c r="H103" s="58"/>
      <c r="I103" s="58"/>
      <c r="J103" s="154"/>
      <c r="K103" s="65"/>
    </row>
    <row r="104" spans="1:10" ht="15" customHeight="1">
      <c r="A104" s="56"/>
      <c r="B104" s="153" t="s">
        <v>506</v>
      </c>
      <c r="C104" s="55"/>
      <c r="D104" s="60"/>
      <c r="E104" s="67"/>
      <c r="F104" s="60"/>
      <c r="G104" s="55"/>
      <c r="H104" s="55"/>
      <c r="I104" s="55"/>
      <c r="J104" s="154"/>
    </row>
    <row r="105" spans="1:10" ht="15" customHeight="1">
      <c r="A105" s="56"/>
      <c r="B105" s="68" t="s">
        <v>508</v>
      </c>
      <c r="C105" s="55"/>
      <c r="D105" s="60"/>
      <c r="E105" s="67"/>
      <c r="F105" s="60"/>
      <c r="G105" s="55"/>
      <c r="H105" s="55"/>
      <c r="I105" s="55"/>
      <c r="J105" s="154"/>
    </row>
    <row r="106" spans="1:10" ht="15" customHeight="1">
      <c r="A106" s="53"/>
      <c r="B106" s="68" t="s">
        <v>509</v>
      </c>
      <c r="C106" s="55"/>
      <c r="D106" s="60"/>
      <c r="E106" s="67"/>
      <c r="F106" s="60"/>
      <c r="G106" s="55"/>
      <c r="H106" s="55"/>
      <c r="I106" s="55"/>
      <c r="J106" s="154"/>
    </row>
    <row r="107" spans="1:10" ht="15" customHeight="1">
      <c r="A107" s="53"/>
      <c r="B107" s="68" t="s">
        <v>510</v>
      </c>
      <c r="C107" s="55"/>
      <c r="D107" s="60"/>
      <c r="E107" s="67"/>
      <c r="F107" s="60"/>
      <c r="G107" s="55"/>
      <c r="H107" s="55"/>
      <c r="I107" s="55"/>
      <c r="J107" s="154"/>
    </row>
    <row r="108" spans="1:9" ht="15" customHeight="1">
      <c r="A108" s="53"/>
      <c r="B108" s="68" t="s">
        <v>584</v>
      </c>
      <c r="C108" s="55"/>
      <c r="D108" s="60"/>
      <c r="E108" s="67"/>
      <c r="F108" s="60"/>
      <c r="G108" s="55"/>
      <c r="H108" s="55"/>
      <c r="I108" s="55"/>
    </row>
    <row r="109" spans="1:12" ht="15" customHeight="1">
      <c r="A109" s="53"/>
      <c r="B109" s="63"/>
      <c r="C109" s="63"/>
      <c r="D109" s="63"/>
      <c r="E109" s="63"/>
      <c r="F109" s="63"/>
      <c r="G109" s="63"/>
      <c r="H109" s="63"/>
      <c r="I109" s="63"/>
      <c r="J109" s="64"/>
      <c r="K109" s="64"/>
      <c r="L109" s="65"/>
    </row>
    <row r="110" spans="1:12" ht="15" customHeight="1">
      <c r="A110" s="53"/>
      <c r="B110" s="63"/>
      <c r="C110" s="63"/>
      <c r="D110" s="63"/>
      <c r="E110" s="63"/>
      <c r="F110" s="63"/>
      <c r="G110" s="63"/>
      <c r="H110" s="63"/>
      <c r="I110" s="63"/>
      <c r="J110" s="64"/>
      <c r="K110" s="64"/>
      <c r="L110" s="65"/>
    </row>
    <row r="111" spans="1:12" ht="15" customHeight="1">
      <c r="A111" s="53"/>
      <c r="B111" s="63"/>
      <c r="C111" s="63"/>
      <c r="D111" s="63"/>
      <c r="E111" s="63"/>
      <c r="F111" s="63"/>
      <c r="G111" s="63"/>
      <c r="H111" s="63"/>
      <c r="I111" s="63"/>
      <c r="J111" s="64"/>
      <c r="K111" s="64"/>
      <c r="L111" s="65"/>
    </row>
    <row r="112" spans="1:12" ht="15" customHeight="1">
      <c r="A112" s="53"/>
      <c r="B112" s="63"/>
      <c r="C112" s="63"/>
      <c r="D112" s="63"/>
      <c r="E112" s="63"/>
      <c r="F112" s="63"/>
      <c r="G112" s="63"/>
      <c r="H112" s="63"/>
      <c r="I112" s="63"/>
      <c r="J112" s="54"/>
      <c r="K112" s="54"/>
      <c r="L112" s="65"/>
    </row>
    <row r="113" spans="1:9" ht="15" customHeight="1">
      <c r="A113" s="56">
        <v>7</v>
      </c>
      <c r="B113" s="55" t="s">
        <v>626</v>
      </c>
      <c r="C113" s="59"/>
      <c r="D113" s="60"/>
      <c r="E113" s="60"/>
      <c r="F113" s="60"/>
      <c r="G113" s="55"/>
      <c r="H113" s="58"/>
      <c r="I113" s="55"/>
    </row>
    <row r="114" spans="1:9" ht="15" customHeight="1">
      <c r="A114" s="56"/>
      <c r="B114" s="55" t="s">
        <v>627</v>
      </c>
      <c r="C114" s="59"/>
      <c r="D114" s="60"/>
      <c r="E114" s="60"/>
      <c r="F114" s="60"/>
      <c r="G114" s="55"/>
      <c r="H114" s="58"/>
      <c r="I114" s="55"/>
    </row>
    <row r="115" spans="1:9" ht="15" customHeight="1">
      <c r="A115" s="53"/>
      <c r="B115" s="55" t="s">
        <v>628</v>
      </c>
      <c r="C115" s="59"/>
      <c r="D115" s="60"/>
      <c r="E115" s="60"/>
      <c r="F115" s="60"/>
      <c r="G115" s="55"/>
      <c r="H115" s="58"/>
      <c r="I115" s="55"/>
    </row>
    <row r="116" spans="1:9" ht="15" customHeight="1">
      <c r="A116" s="53"/>
      <c r="B116" s="57" t="s">
        <v>166</v>
      </c>
      <c r="C116" s="59"/>
      <c r="D116" s="60" t="s">
        <v>167</v>
      </c>
      <c r="E116" s="61" t="s">
        <v>755</v>
      </c>
      <c r="F116" s="60" t="s">
        <v>511</v>
      </c>
      <c r="G116" s="55" t="s">
        <v>168</v>
      </c>
      <c r="H116" s="62"/>
      <c r="I116" s="55"/>
    </row>
    <row r="117" spans="1:9" ht="15" customHeight="1">
      <c r="A117" s="53"/>
      <c r="B117" s="78" t="s">
        <v>629</v>
      </c>
      <c r="C117" s="59"/>
      <c r="D117" s="60"/>
      <c r="E117" s="60"/>
      <c r="F117" s="60"/>
      <c r="G117" s="55"/>
      <c r="H117" s="58"/>
      <c r="I117" s="55"/>
    </row>
    <row r="118" spans="1:9" ht="15" customHeight="1">
      <c r="A118" s="53"/>
      <c r="B118" s="74" t="s">
        <v>525</v>
      </c>
      <c r="C118" s="59"/>
      <c r="D118" s="60"/>
      <c r="E118" s="60"/>
      <c r="F118" s="60"/>
      <c r="G118" s="55"/>
      <c r="H118" s="58"/>
      <c r="I118" s="55"/>
    </row>
    <row r="119" spans="1:9" ht="15" customHeight="1">
      <c r="A119" s="53"/>
      <c r="B119" s="57" t="s">
        <v>166</v>
      </c>
      <c r="C119" s="59"/>
      <c r="D119" s="60" t="s">
        <v>167</v>
      </c>
      <c r="E119" s="61" t="s">
        <v>755</v>
      </c>
      <c r="F119" s="60" t="s">
        <v>501</v>
      </c>
      <c r="G119" s="55" t="s">
        <v>168</v>
      </c>
      <c r="H119" s="62"/>
      <c r="I119" s="55"/>
    </row>
    <row r="120" spans="1:9" ht="15" customHeight="1">
      <c r="A120" s="53"/>
      <c r="B120" s="78" t="s">
        <v>524</v>
      </c>
      <c r="C120" s="59"/>
      <c r="D120" s="60"/>
      <c r="E120" s="60"/>
      <c r="F120" s="60"/>
      <c r="G120" s="55"/>
      <c r="H120" s="58"/>
      <c r="I120" s="55"/>
    </row>
    <row r="121" spans="1:9" ht="15" customHeight="1">
      <c r="A121" s="53"/>
      <c r="B121" s="63"/>
      <c r="C121" s="69"/>
      <c r="D121" s="70"/>
      <c r="E121" s="70"/>
      <c r="F121" s="70"/>
      <c r="G121" s="63"/>
      <c r="H121" s="63"/>
      <c r="I121" s="63"/>
    </row>
    <row r="122" spans="1:11" ht="15" customHeight="1">
      <c r="A122" s="53"/>
      <c r="B122" s="63"/>
      <c r="C122" s="69"/>
      <c r="D122" s="70"/>
      <c r="E122" s="70"/>
      <c r="F122" s="70"/>
      <c r="G122" s="63"/>
      <c r="H122" s="63"/>
      <c r="I122" s="63"/>
      <c r="J122" s="54"/>
      <c r="K122" s="54"/>
    </row>
    <row r="123" spans="1:11" ht="15" customHeight="1">
      <c r="A123" s="53"/>
      <c r="B123" s="63"/>
      <c r="C123" s="69"/>
      <c r="D123" s="70"/>
      <c r="E123" s="70"/>
      <c r="F123" s="70"/>
      <c r="G123" s="63"/>
      <c r="H123" s="63"/>
      <c r="I123" s="63"/>
      <c r="J123" s="54"/>
      <c r="K123" s="54"/>
    </row>
    <row r="124" spans="1:11" ht="15" customHeight="1">
      <c r="A124" s="53"/>
      <c r="B124" s="63"/>
      <c r="C124" s="69"/>
      <c r="D124" s="70"/>
      <c r="E124" s="70"/>
      <c r="F124" s="70"/>
      <c r="G124" s="63"/>
      <c r="H124" s="63"/>
      <c r="I124" s="63"/>
      <c r="J124" s="54"/>
      <c r="K124" s="54"/>
    </row>
    <row r="125" spans="1:11" ht="15" customHeight="1">
      <c r="A125" s="53"/>
      <c r="B125" s="63"/>
      <c r="C125" s="69"/>
      <c r="D125" s="70"/>
      <c r="E125" s="70"/>
      <c r="F125" s="70"/>
      <c r="G125" s="63"/>
      <c r="H125" s="63"/>
      <c r="I125" s="63"/>
      <c r="J125" s="54"/>
      <c r="K125" s="54"/>
    </row>
    <row r="126" spans="1:9" ht="15" customHeight="1">
      <c r="A126" s="56">
        <v>8</v>
      </c>
      <c r="B126" s="55" t="s">
        <v>512</v>
      </c>
      <c r="C126" s="55"/>
      <c r="D126" s="55"/>
      <c r="E126" s="55"/>
      <c r="F126" s="55"/>
      <c r="G126" s="55"/>
      <c r="H126" s="55"/>
      <c r="I126" s="55"/>
    </row>
    <row r="127" spans="1:9" ht="15" customHeight="1">
      <c r="A127" s="56"/>
      <c r="B127" s="55" t="s">
        <v>513</v>
      </c>
      <c r="C127" s="55"/>
      <c r="D127" s="55"/>
      <c r="E127" s="55"/>
      <c r="F127" s="55"/>
      <c r="G127" s="55"/>
      <c r="H127" s="55"/>
      <c r="I127" s="55"/>
    </row>
    <row r="128" spans="1:9" ht="15" customHeight="1">
      <c r="A128" s="56"/>
      <c r="B128" s="55"/>
      <c r="C128" s="55"/>
      <c r="D128" s="55"/>
      <c r="E128" s="55"/>
      <c r="F128" s="55"/>
      <c r="G128" s="55"/>
      <c r="H128" s="55"/>
      <c r="I128" s="55"/>
    </row>
    <row r="129" spans="1:9" ht="15" customHeight="1">
      <c r="A129" s="56"/>
      <c r="B129" s="57" t="s">
        <v>166</v>
      </c>
      <c r="C129" s="59"/>
      <c r="D129" s="60" t="s">
        <v>167</v>
      </c>
      <c r="E129" s="61" t="s">
        <v>755</v>
      </c>
      <c r="F129" s="60" t="s">
        <v>501</v>
      </c>
      <c r="G129" s="55" t="s">
        <v>168</v>
      </c>
      <c r="H129" s="62"/>
      <c r="I129" s="55"/>
    </row>
    <row r="130" spans="1:9" ht="15" customHeight="1">
      <c r="A130" s="53"/>
      <c r="B130" s="76" t="s">
        <v>514</v>
      </c>
      <c r="C130" s="55"/>
      <c r="D130" s="55"/>
      <c r="E130" s="55"/>
      <c r="F130" s="55"/>
      <c r="G130" s="55"/>
      <c r="H130" s="55"/>
      <c r="I130" s="55"/>
    </row>
    <row r="131" spans="1:11" ht="15" customHeight="1">
      <c r="A131" s="53"/>
      <c r="B131" s="79" t="s">
        <v>526</v>
      </c>
      <c r="C131" s="58"/>
      <c r="D131" s="58"/>
      <c r="E131" s="58"/>
      <c r="F131" s="58"/>
      <c r="G131" s="58"/>
      <c r="H131" s="58"/>
      <c r="I131" s="58"/>
      <c r="J131" s="65"/>
      <c r="K131" s="65"/>
    </row>
    <row r="132" spans="1:11" ht="15" customHeight="1">
      <c r="A132" s="53"/>
      <c r="B132" s="104"/>
      <c r="C132" s="63"/>
      <c r="D132" s="63"/>
      <c r="E132" s="63"/>
      <c r="F132" s="63"/>
      <c r="G132" s="63"/>
      <c r="H132" s="63"/>
      <c r="I132" s="63"/>
      <c r="J132" s="64"/>
      <c r="K132" s="64"/>
    </row>
    <row r="133" spans="1:11" ht="15" customHeight="1">
      <c r="A133" s="53"/>
      <c r="B133" s="104"/>
      <c r="C133" s="63"/>
      <c r="D133" s="63"/>
      <c r="E133" s="63"/>
      <c r="F133" s="63"/>
      <c r="G133" s="63"/>
      <c r="H133" s="63"/>
      <c r="I133" s="63"/>
      <c r="J133" s="64"/>
      <c r="K133" s="64"/>
    </row>
    <row r="134" spans="1:11" ht="15" customHeight="1">
      <c r="A134" s="53"/>
      <c r="B134" s="104"/>
      <c r="C134" s="63"/>
      <c r="D134" s="63"/>
      <c r="E134" s="63"/>
      <c r="F134" s="63"/>
      <c r="G134" s="63"/>
      <c r="H134" s="63"/>
      <c r="I134" s="63"/>
      <c r="J134" s="64"/>
      <c r="K134" s="64"/>
    </row>
    <row r="135" spans="1:11" ht="15" customHeight="1">
      <c r="A135" s="53"/>
      <c r="B135" s="69"/>
      <c r="C135" s="63"/>
      <c r="D135" s="63"/>
      <c r="E135" s="63"/>
      <c r="F135" s="63"/>
      <c r="G135" s="63"/>
      <c r="H135" s="63"/>
      <c r="I135" s="63"/>
      <c r="J135" s="64"/>
      <c r="K135" s="64"/>
    </row>
    <row r="136" spans="1:11" ht="15" customHeight="1">
      <c r="A136" s="53"/>
      <c r="B136" s="69"/>
      <c r="C136" s="63"/>
      <c r="D136" s="63"/>
      <c r="E136" s="63"/>
      <c r="F136" s="63"/>
      <c r="G136" s="63"/>
      <c r="H136" s="63"/>
      <c r="I136" s="63"/>
      <c r="J136" s="64"/>
      <c r="K136" s="64"/>
    </row>
    <row r="137" spans="1:11" ht="15" customHeight="1">
      <c r="A137" s="53"/>
      <c r="B137" s="69"/>
      <c r="C137" s="63"/>
      <c r="D137" s="63"/>
      <c r="E137" s="63"/>
      <c r="F137" s="63"/>
      <c r="G137" s="63"/>
      <c r="H137" s="63"/>
      <c r="I137" s="63"/>
      <c r="J137" s="54"/>
      <c r="K137" s="54"/>
    </row>
    <row r="138" spans="1:9" ht="15" customHeight="1">
      <c r="A138" s="56">
        <v>9</v>
      </c>
      <c r="B138" s="55" t="s">
        <v>515</v>
      </c>
      <c r="C138" s="55"/>
      <c r="D138" s="55"/>
      <c r="E138" s="55"/>
      <c r="F138" s="55"/>
      <c r="G138" s="55"/>
      <c r="H138" s="55"/>
      <c r="I138" s="55"/>
    </row>
    <row r="139" spans="1:9" ht="15" customHeight="1">
      <c r="A139" s="56"/>
      <c r="B139" s="55" t="s">
        <v>516</v>
      </c>
      <c r="C139" s="55"/>
      <c r="D139" s="55"/>
      <c r="E139" s="55"/>
      <c r="F139" s="55"/>
      <c r="G139" s="55"/>
      <c r="H139" s="55"/>
      <c r="I139" s="55"/>
    </row>
    <row r="140" spans="1:9" ht="15" customHeight="1">
      <c r="A140" s="56"/>
      <c r="B140" s="55" t="s">
        <v>517</v>
      </c>
      <c r="C140" s="55"/>
      <c r="D140" s="55"/>
      <c r="E140" s="55"/>
      <c r="F140" s="55"/>
      <c r="G140" s="55"/>
      <c r="H140" s="55"/>
      <c r="I140" s="55"/>
    </row>
    <row r="141" spans="1:9" ht="15" customHeight="1">
      <c r="A141" s="56"/>
      <c r="B141" s="57" t="s">
        <v>166</v>
      </c>
      <c r="C141" s="59"/>
      <c r="D141" s="60" t="s">
        <v>167</v>
      </c>
      <c r="E141" s="61" t="s">
        <v>755</v>
      </c>
      <c r="F141" s="60" t="s">
        <v>504</v>
      </c>
      <c r="G141" s="55" t="s">
        <v>168</v>
      </c>
      <c r="H141" s="62"/>
      <c r="I141" s="55"/>
    </row>
    <row r="142" spans="1:9" ht="15" customHeight="1">
      <c r="A142" s="56"/>
      <c r="B142" s="76" t="s">
        <v>585</v>
      </c>
      <c r="C142" s="59"/>
      <c r="D142" s="60"/>
      <c r="E142" s="60"/>
      <c r="F142" s="60"/>
      <c r="G142" s="55"/>
      <c r="H142" s="58"/>
      <c r="I142" s="55"/>
    </row>
    <row r="143" spans="1:11" ht="15" customHeight="1">
      <c r="A143" s="56"/>
      <c r="B143" s="104"/>
      <c r="C143" s="63"/>
      <c r="D143" s="63"/>
      <c r="E143" s="63"/>
      <c r="F143" s="63"/>
      <c r="G143" s="63"/>
      <c r="H143" s="63"/>
      <c r="I143" s="63"/>
      <c r="J143" s="64"/>
      <c r="K143" s="64"/>
    </row>
    <row r="144" spans="1:11" ht="15" customHeight="1">
      <c r="A144" s="56"/>
      <c r="B144" s="69"/>
      <c r="C144" s="63"/>
      <c r="D144" s="63"/>
      <c r="E144" s="63"/>
      <c r="F144" s="63"/>
      <c r="G144" s="63"/>
      <c r="H144" s="63"/>
      <c r="I144" s="63"/>
      <c r="J144" s="64"/>
      <c r="K144" s="64"/>
    </row>
    <row r="145" spans="1:11" ht="15" customHeight="1">
      <c r="A145" s="56"/>
      <c r="B145" s="104"/>
      <c r="C145" s="63"/>
      <c r="D145" s="63"/>
      <c r="E145" s="63"/>
      <c r="F145" s="63"/>
      <c r="G145" s="63"/>
      <c r="H145" s="63"/>
      <c r="I145" s="63"/>
      <c r="J145" s="64"/>
      <c r="K145" s="64"/>
    </row>
    <row r="146" spans="1:11" ht="15" customHeight="1">
      <c r="A146" s="56"/>
      <c r="B146" s="69"/>
      <c r="C146" s="63"/>
      <c r="D146" s="63"/>
      <c r="E146" s="63"/>
      <c r="F146" s="63"/>
      <c r="G146" s="63"/>
      <c r="H146" s="63"/>
      <c r="I146" s="63"/>
      <c r="J146" s="64"/>
      <c r="K146" s="64"/>
    </row>
    <row r="147" spans="1:9" ht="15" customHeight="1">
      <c r="A147" s="56">
        <v>10</v>
      </c>
      <c r="B147" s="55" t="s">
        <v>519</v>
      </c>
      <c r="C147" s="55"/>
      <c r="D147" s="55"/>
      <c r="E147" s="55"/>
      <c r="F147" s="55"/>
      <c r="G147" s="55"/>
      <c r="H147" s="55"/>
      <c r="I147" s="55"/>
    </row>
    <row r="148" spans="1:9" ht="15" customHeight="1">
      <c r="A148" s="56"/>
      <c r="B148" s="55" t="s">
        <v>520</v>
      </c>
      <c r="C148" s="55"/>
      <c r="D148" s="55"/>
      <c r="E148" s="55"/>
      <c r="F148" s="55"/>
      <c r="G148" s="55"/>
      <c r="H148" s="55"/>
      <c r="I148" s="55"/>
    </row>
    <row r="149" spans="1:9" ht="15" customHeight="1">
      <c r="A149" s="56"/>
      <c r="B149" s="55" t="s">
        <v>521</v>
      </c>
      <c r="C149" s="55"/>
      <c r="D149" s="55"/>
      <c r="E149" s="55"/>
      <c r="F149" s="55"/>
      <c r="G149" s="55"/>
      <c r="H149" s="55"/>
      <c r="I149" s="55"/>
    </row>
    <row r="150" spans="1:9" ht="15" customHeight="1">
      <c r="A150" s="56"/>
      <c r="B150" s="57" t="s">
        <v>166</v>
      </c>
      <c r="C150" s="59"/>
      <c r="D150" s="60" t="s">
        <v>167</v>
      </c>
      <c r="E150" s="61" t="s">
        <v>755</v>
      </c>
      <c r="F150" s="60" t="s">
        <v>501</v>
      </c>
      <c r="G150" s="55" t="s">
        <v>168</v>
      </c>
      <c r="H150" s="62"/>
      <c r="I150" s="55"/>
    </row>
    <row r="151" spans="1:9" ht="15" customHeight="1">
      <c r="A151" s="56"/>
      <c r="B151" s="80" t="s">
        <v>518</v>
      </c>
      <c r="C151" s="55"/>
      <c r="D151" s="60"/>
      <c r="E151" s="67"/>
      <c r="F151" s="60"/>
      <c r="G151" s="55"/>
      <c r="H151" s="55"/>
      <c r="I151" s="55"/>
    </row>
    <row r="152" spans="1:11" ht="15" customHeight="1">
      <c r="A152" s="56"/>
      <c r="B152" s="79" t="s">
        <v>527</v>
      </c>
      <c r="C152" s="55"/>
      <c r="D152" s="60"/>
      <c r="E152" s="67"/>
      <c r="F152" s="60"/>
      <c r="G152" s="55"/>
      <c r="H152" s="55"/>
      <c r="I152" s="55"/>
      <c r="J152" s="65"/>
      <c r="K152" s="65"/>
    </row>
    <row r="153" spans="1:11" ht="15" customHeight="1">
      <c r="A153" s="56"/>
      <c r="B153" s="69"/>
      <c r="C153" s="63"/>
      <c r="D153" s="70"/>
      <c r="E153" s="70"/>
      <c r="F153" s="70"/>
      <c r="G153" s="63"/>
      <c r="H153" s="63"/>
      <c r="I153" s="63"/>
      <c r="J153" s="64"/>
      <c r="K153" s="64"/>
    </row>
    <row r="154" spans="1:11" ht="15" customHeight="1">
      <c r="A154" s="56"/>
      <c r="B154" s="69"/>
      <c r="C154" s="63"/>
      <c r="D154" s="70"/>
      <c r="E154" s="70"/>
      <c r="F154" s="70"/>
      <c r="G154" s="63"/>
      <c r="H154" s="63"/>
      <c r="I154" s="63"/>
      <c r="J154" s="54"/>
      <c r="K154" s="54"/>
    </row>
    <row r="155" spans="1:11" ht="15" customHeight="1">
      <c r="A155" s="56"/>
      <c r="B155" s="69"/>
      <c r="C155" s="63"/>
      <c r="D155" s="70"/>
      <c r="E155" s="70"/>
      <c r="F155" s="70"/>
      <c r="G155" s="63"/>
      <c r="H155" s="63"/>
      <c r="I155" s="63"/>
      <c r="J155" s="54"/>
      <c r="K155" s="54"/>
    </row>
    <row r="156" spans="1:11" ht="15" customHeight="1">
      <c r="A156" s="56"/>
      <c r="B156" s="69"/>
      <c r="C156" s="63"/>
      <c r="D156" s="70"/>
      <c r="E156" s="70"/>
      <c r="F156" s="70"/>
      <c r="G156" s="63"/>
      <c r="H156" s="63"/>
      <c r="I156" s="63"/>
      <c r="J156" s="54"/>
      <c r="K156" s="54"/>
    </row>
    <row r="157" spans="1:11" ht="15" customHeight="1">
      <c r="A157" s="56">
        <v>11</v>
      </c>
      <c r="B157" s="77" t="s">
        <v>630</v>
      </c>
      <c r="C157" s="58"/>
      <c r="D157" s="60"/>
      <c r="E157" s="60"/>
      <c r="F157" s="60"/>
      <c r="G157" s="58"/>
      <c r="H157" s="58"/>
      <c r="I157" s="58"/>
      <c r="J157" s="65"/>
      <c r="K157" s="65"/>
    </row>
    <row r="158" spans="1:9" ht="15" customHeight="1">
      <c r="A158" s="56"/>
      <c r="B158" s="57" t="s">
        <v>166</v>
      </c>
      <c r="C158" s="59"/>
      <c r="D158" s="60" t="s">
        <v>167</v>
      </c>
      <c r="E158" s="61"/>
      <c r="F158" s="60" t="s">
        <v>501</v>
      </c>
      <c r="G158" s="55" t="s">
        <v>168</v>
      </c>
      <c r="H158" s="62" t="s">
        <v>755</v>
      </c>
      <c r="I158" s="55"/>
    </row>
    <row r="159" spans="1:9" ht="15" customHeight="1">
      <c r="A159" s="56"/>
      <c r="B159" s="80" t="s">
        <v>538</v>
      </c>
      <c r="C159" s="55"/>
      <c r="D159" s="60"/>
      <c r="E159" s="67"/>
      <c r="F159" s="60"/>
      <c r="G159" s="55"/>
      <c r="H159" s="55"/>
      <c r="I159" s="55"/>
    </row>
    <row r="160" spans="1:9" ht="15" customHeight="1">
      <c r="A160" s="56"/>
      <c r="B160" s="79" t="s">
        <v>540</v>
      </c>
      <c r="C160" s="55"/>
      <c r="D160" s="60"/>
      <c r="E160" s="67"/>
      <c r="F160" s="60"/>
      <c r="G160" s="55"/>
      <c r="H160" s="55"/>
      <c r="I160" s="55"/>
    </row>
    <row r="161" spans="1:11" ht="16.5" customHeight="1">
      <c r="A161" s="56"/>
      <c r="B161" s="64"/>
      <c r="C161" s="63"/>
      <c r="D161" s="70"/>
      <c r="E161" s="70"/>
      <c r="F161" s="70"/>
      <c r="G161" s="63"/>
      <c r="H161" s="63"/>
      <c r="I161" s="63"/>
      <c r="J161" s="64"/>
      <c r="K161" s="64"/>
    </row>
    <row r="162" spans="1:11" ht="16.5" customHeight="1">
      <c r="A162" s="56"/>
      <c r="B162" s="64"/>
      <c r="C162" s="63"/>
      <c r="D162" s="70"/>
      <c r="E162" s="70"/>
      <c r="F162" s="70"/>
      <c r="G162" s="63"/>
      <c r="H162" s="63"/>
      <c r="I162" s="63"/>
      <c r="J162" s="64"/>
      <c r="K162" s="64"/>
    </row>
    <row r="163" spans="1:11" ht="16.5" customHeight="1">
      <c r="A163" s="56"/>
      <c r="B163" s="64"/>
      <c r="C163" s="63"/>
      <c r="D163" s="70"/>
      <c r="E163" s="70"/>
      <c r="F163" s="70"/>
      <c r="G163" s="63"/>
      <c r="H163" s="63"/>
      <c r="I163" s="63"/>
      <c r="J163" s="64"/>
      <c r="K163" s="64"/>
    </row>
    <row r="164" spans="1:11" ht="16.5" customHeight="1">
      <c r="A164" s="56"/>
      <c r="B164" s="64"/>
      <c r="C164" s="63"/>
      <c r="D164" s="70"/>
      <c r="E164" s="70"/>
      <c r="F164" s="70"/>
      <c r="G164" s="63"/>
      <c r="H164" s="63"/>
      <c r="I164" s="63"/>
      <c r="J164" s="64"/>
      <c r="K164" s="64"/>
    </row>
    <row r="165" spans="1:11" ht="16.5" customHeight="1">
      <c r="A165" s="56"/>
      <c r="B165" s="64"/>
      <c r="C165" s="63"/>
      <c r="D165" s="70"/>
      <c r="E165" s="70"/>
      <c r="F165" s="70"/>
      <c r="G165" s="63"/>
      <c r="H165" s="63"/>
      <c r="I165" s="63"/>
      <c r="J165" s="64"/>
      <c r="K165" s="64"/>
    </row>
    <row r="166" spans="1:11" ht="16.5" customHeight="1">
      <c r="A166" s="56"/>
      <c r="B166" s="64"/>
      <c r="C166" s="63"/>
      <c r="D166" s="70"/>
      <c r="E166" s="70"/>
      <c r="F166" s="70"/>
      <c r="G166" s="63"/>
      <c r="H166" s="63"/>
      <c r="I166" s="63"/>
      <c r="J166" s="64"/>
      <c r="K166" s="64"/>
    </row>
    <row r="167" spans="1:11" ht="16.5" customHeight="1">
      <c r="A167" s="56"/>
      <c r="B167" s="64"/>
      <c r="C167" s="63"/>
      <c r="D167" s="70"/>
      <c r="E167" s="70"/>
      <c r="F167" s="70"/>
      <c r="G167" s="63"/>
      <c r="H167" s="63"/>
      <c r="I167" s="63"/>
      <c r="J167" s="64"/>
      <c r="K167" s="64"/>
    </row>
    <row r="168" spans="1:11" ht="16.5" customHeight="1">
      <c r="A168" s="56"/>
      <c r="B168" s="64"/>
      <c r="C168" s="63"/>
      <c r="D168" s="70"/>
      <c r="E168" s="70"/>
      <c r="F168" s="70"/>
      <c r="G168" s="63"/>
      <c r="H168" s="63"/>
      <c r="I168" s="63"/>
      <c r="J168" s="64"/>
      <c r="K168" s="64"/>
    </row>
    <row r="169" spans="1:11" ht="15" customHeight="1">
      <c r="A169" s="56"/>
      <c r="B169" s="69"/>
      <c r="C169" s="63"/>
      <c r="D169" s="70"/>
      <c r="E169" s="70"/>
      <c r="F169" s="70"/>
      <c r="G169" s="63"/>
      <c r="H169" s="63"/>
      <c r="I169" s="63"/>
      <c r="J169" s="63"/>
      <c r="K169" s="63"/>
    </row>
    <row r="170" spans="1:11" ht="16.5" customHeight="1">
      <c r="A170" s="56"/>
      <c r="B170" s="64"/>
      <c r="C170" s="63"/>
      <c r="D170" s="70"/>
      <c r="E170" s="70"/>
      <c r="F170" s="70"/>
      <c r="G170" s="63"/>
      <c r="H170" s="63"/>
      <c r="I170" s="63"/>
      <c r="J170" s="64"/>
      <c r="K170" s="64"/>
    </row>
    <row r="171" spans="1:11" ht="16.5" customHeight="1">
      <c r="A171" s="56">
        <v>12</v>
      </c>
      <c r="B171" s="77" t="s">
        <v>586</v>
      </c>
      <c r="C171" s="58"/>
      <c r="D171" s="60"/>
      <c r="E171" s="60"/>
      <c r="F171" s="60"/>
      <c r="G171" s="58"/>
      <c r="H171" s="58"/>
      <c r="I171" s="58"/>
      <c r="J171" s="65"/>
      <c r="K171" s="65"/>
    </row>
    <row r="172" spans="1:11" ht="16.5" customHeight="1">
      <c r="A172" s="56"/>
      <c r="B172" s="77" t="s">
        <v>631</v>
      </c>
      <c r="C172" s="58"/>
      <c r="D172" s="60"/>
      <c r="E172" s="60"/>
      <c r="F172" s="60"/>
      <c r="G172" s="58"/>
      <c r="H172" s="58"/>
      <c r="I172" s="58"/>
      <c r="J172" s="65"/>
      <c r="K172" s="65"/>
    </row>
    <row r="173" spans="1:9" ht="16.5" customHeight="1">
      <c r="A173" s="56"/>
      <c r="B173" s="57" t="s">
        <v>166</v>
      </c>
      <c r="C173" s="59"/>
      <c r="D173" s="60" t="s">
        <v>167</v>
      </c>
      <c r="E173" s="61"/>
      <c r="F173" s="60" t="s">
        <v>501</v>
      </c>
      <c r="G173" s="55" t="s">
        <v>168</v>
      </c>
      <c r="H173" s="62" t="s">
        <v>755</v>
      </c>
      <c r="I173" s="55"/>
    </row>
    <row r="174" spans="1:9" ht="16.5" customHeight="1">
      <c r="A174" s="56"/>
      <c r="B174" s="80" t="s">
        <v>542</v>
      </c>
      <c r="C174" s="55"/>
      <c r="D174" s="60"/>
      <c r="E174" s="67"/>
      <c r="F174" s="60"/>
      <c r="G174" s="55"/>
      <c r="H174" s="55"/>
      <c r="I174" s="55"/>
    </row>
    <row r="175" spans="1:9" ht="16.5" customHeight="1">
      <c r="A175" s="56"/>
      <c r="B175" s="79" t="s">
        <v>541</v>
      </c>
      <c r="C175" s="55"/>
      <c r="D175" s="60"/>
      <c r="E175" s="67"/>
      <c r="F175" s="60"/>
      <c r="G175" s="55"/>
      <c r="H175" s="55"/>
      <c r="I175" s="55"/>
    </row>
    <row r="176" spans="1:11" ht="16.5" customHeight="1">
      <c r="A176" s="56"/>
      <c r="B176" s="64"/>
      <c r="C176" s="63"/>
      <c r="D176" s="70"/>
      <c r="E176" s="70"/>
      <c r="F176" s="70"/>
      <c r="G176" s="63"/>
      <c r="H176" s="63"/>
      <c r="I176" s="63"/>
      <c r="J176" s="64"/>
      <c r="K176" s="64"/>
    </row>
    <row r="177" spans="1:11" ht="16.5" customHeight="1">
      <c r="A177" s="56"/>
      <c r="B177" s="64"/>
      <c r="C177" s="63"/>
      <c r="D177" s="70"/>
      <c r="E177" s="70"/>
      <c r="F177" s="70"/>
      <c r="G177" s="63"/>
      <c r="H177" s="63"/>
      <c r="I177" s="63"/>
      <c r="J177" s="64"/>
      <c r="K177" s="64"/>
    </row>
    <row r="178" spans="1:11" ht="16.5" customHeight="1">
      <c r="A178" s="56"/>
      <c r="B178" s="64"/>
      <c r="C178" s="63"/>
      <c r="D178" s="70"/>
      <c r="E178" s="70"/>
      <c r="F178" s="70"/>
      <c r="G178" s="63"/>
      <c r="H178" s="63"/>
      <c r="I178" s="63"/>
      <c r="J178" s="64"/>
      <c r="K178" s="64"/>
    </row>
    <row r="179" spans="1:11" ht="16.5" customHeight="1">
      <c r="A179" s="56"/>
      <c r="B179" s="64"/>
      <c r="C179" s="63"/>
      <c r="D179" s="70"/>
      <c r="E179" s="70"/>
      <c r="F179" s="70"/>
      <c r="G179" s="63"/>
      <c r="H179" s="63"/>
      <c r="I179" s="63"/>
      <c r="J179" s="64"/>
      <c r="K179" s="64"/>
    </row>
    <row r="180" spans="1:11" ht="16.5" customHeight="1">
      <c r="A180" s="56"/>
      <c r="B180" s="64"/>
      <c r="C180" s="63"/>
      <c r="D180" s="70"/>
      <c r="E180" s="70"/>
      <c r="F180" s="70"/>
      <c r="G180" s="63"/>
      <c r="H180" s="63"/>
      <c r="I180" s="63"/>
      <c r="J180" s="64"/>
      <c r="K180" s="64"/>
    </row>
    <row r="181" spans="1:11" ht="16.5" customHeight="1">
      <c r="A181" s="56"/>
      <c r="B181" s="64"/>
      <c r="C181" s="63"/>
      <c r="D181" s="70"/>
      <c r="E181" s="70"/>
      <c r="F181" s="70"/>
      <c r="G181" s="63"/>
      <c r="H181" s="63"/>
      <c r="I181" s="63"/>
      <c r="J181" s="64"/>
      <c r="K181" s="64"/>
    </row>
    <row r="182" spans="1:11" ht="16.5" customHeight="1">
      <c r="A182" s="56"/>
      <c r="B182" s="64"/>
      <c r="C182" s="63"/>
      <c r="D182" s="70"/>
      <c r="E182" s="70"/>
      <c r="F182" s="70"/>
      <c r="G182" s="63"/>
      <c r="H182" s="63"/>
      <c r="I182" s="63"/>
      <c r="J182" s="64"/>
      <c r="K182" s="64"/>
    </row>
    <row r="183" spans="1:11" ht="16.5" customHeight="1">
      <c r="A183" s="56"/>
      <c r="B183" s="64"/>
      <c r="C183" s="63"/>
      <c r="D183" s="70"/>
      <c r="E183" s="70"/>
      <c r="F183" s="70"/>
      <c r="G183" s="63"/>
      <c r="H183" s="63"/>
      <c r="I183" s="63"/>
      <c r="J183" s="64"/>
      <c r="K183" s="64"/>
    </row>
    <row r="184" spans="1:11" ht="16.5" customHeight="1">
      <c r="A184" s="56"/>
      <c r="B184" s="64"/>
      <c r="C184" s="63"/>
      <c r="D184" s="70"/>
      <c r="E184" s="70"/>
      <c r="F184" s="70"/>
      <c r="G184" s="63"/>
      <c r="H184" s="63"/>
      <c r="I184" s="63"/>
      <c r="J184" s="64"/>
      <c r="K184" s="64"/>
    </row>
    <row r="185" spans="1:11" ht="16.5" customHeight="1">
      <c r="A185" s="56"/>
      <c r="B185" s="69"/>
      <c r="C185" s="63"/>
      <c r="D185" s="70"/>
      <c r="E185" s="70"/>
      <c r="F185" s="70"/>
      <c r="G185" s="63"/>
      <c r="H185" s="63"/>
      <c r="I185" s="63"/>
      <c r="J185" s="63"/>
      <c r="K185" s="63"/>
    </row>
    <row r="186" spans="1:11" ht="16.5" customHeight="1">
      <c r="A186" s="56"/>
      <c r="B186" s="64"/>
      <c r="C186" s="63"/>
      <c r="D186" s="70"/>
      <c r="E186" s="70"/>
      <c r="F186" s="70"/>
      <c r="G186" s="63"/>
      <c r="H186" s="63"/>
      <c r="I186" s="63"/>
      <c r="J186" s="64"/>
      <c r="K186" s="64"/>
    </row>
    <row r="187" spans="1:11" ht="15" customHeight="1">
      <c r="A187" s="56">
        <v>13</v>
      </c>
      <c r="B187" s="77" t="s">
        <v>539</v>
      </c>
      <c r="C187" s="58"/>
      <c r="D187" s="60"/>
      <c r="E187" s="60"/>
      <c r="F187" s="60"/>
      <c r="G187" s="58"/>
      <c r="H187" s="58"/>
      <c r="I187" s="58"/>
      <c r="J187" s="65"/>
      <c r="K187" s="65"/>
    </row>
    <row r="188" spans="1:11" ht="15" customHeight="1">
      <c r="A188" s="56"/>
      <c r="B188" s="77" t="s">
        <v>543</v>
      </c>
      <c r="C188" s="58"/>
      <c r="D188" s="60"/>
      <c r="E188" s="60"/>
      <c r="F188" s="60"/>
      <c r="G188" s="58"/>
      <c r="H188" s="58"/>
      <c r="I188" s="58"/>
      <c r="J188" s="65"/>
      <c r="K188" s="65"/>
    </row>
    <row r="189" spans="1:11" ht="15" customHeight="1">
      <c r="A189" s="56"/>
      <c r="B189" s="77" t="s">
        <v>544</v>
      </c>
      <c r="C189" s="58"/>
      <c r="D189" s="60"/>
      <c r="E189" s="60"/>
      <c r="F189" s="60"/>
      <c r="G189" s="58"/>
      <c r="H189" s="58"/>
      <c r="I189" s="58"/>
      <c r="J189" s="65"/>
      <c r="K189" s="65"/>
    </row>
    <row r="190" spans="1:9" ht="15" customHeight="1">
      <c r="A190" s="56"/>
      <c r="B190" s="57" t="s">
        <v>166</v>
      </c>
      <c r="C190" s="59"/>
      <c r="D190" s="60" t="s">
        <v>167</v>
      </c>
      <c r="E190" s="61" t="s">
        <v>755</v>
      </c>
      <c r="F190" s="60" t="s">
        <v>504</v>
      </c>
      <c r="G190" s="55" t="s">
        <v>168</v>
      </c>
      <c r="H190" s="62"/>
      <c r="I190" s="55"/>
    </row>
    <row r="191" spans="1:9" ht="15" customHeight="1">
      <c r="A191" s="56"/>
      <c r="B191" s="76" t="s">
        <v>530</v>
      </c>
      <c r="C191" s="59"/>
      <c r="D191" s="60"/>
      <c r="E191" s="60"/>
      <c r="F191" s="60"/>
      <c r="G191" s="55"/>
      <c r="H191" s="58"/>
      <c r="I191" s="55"/>
    </row>
    <row r="192" spans="1:11" ht="16.5" customHeight="1">
      <c r="A192" s="56"/>
      <c r="B192" s="64"/>
      <c r="C192" s="63"/>
      <c r="D192" s="70"/>
      <c r="E192" s="70"/>
      <c r="F192" s="70"/>
      <c r="G192" s="63"/>
      <c r="H192" s="63"/>
      <c r="I192" s="63"/>
      <c r="J192" s="64"/>
      <c r="K192" s="64"/>
    </row>
    <row r="193" spans="1:11" ht="16.5" customHeight="1">
      <c r="A193" s="56"/>
      <c r="B193" s="64"/>
      <c r="C193" s="63"/>
      <c r="D193" s="70"/>
      <c r="E193" s="70"/>
      <c r="F193" s="70"/>
      <c r="G193" s="63"/>
      <c r="H193" s="63"/>
      <c r="I193" s="63"/>
      <c r="J193" s="64"/>
      <c r="K193" s="64"/>
    </row>
    <row r="194" spans="1:11" ht="16.5" customHeight="1">
      <c r="A194" s="56"/>
      <c r="B194" s="64"/>
      <c r="C194" s="63"/>
      <c r="D194" s="70"/>
      <c r="E194" s="70"/>
      <c r="F194" s="70"/>
      <c r="G194" s="63"/>
      <c r="H194" s="63"/>
      <c r="I194" s="63"/>
      <c r="J194" s="64"/>
      <c r="K194" s="64"/>
    </row>
    <row r="195" spans="1:11" ht="15" customHeight="1">
      <c r="A195" s="56"/>
      <c r="B195" s="69"/>
      <c r="C195" s="63"/>
      <c r="D195" s="70"/>
      <c r="E195" s="70"/>
      <c r="F195" s="70"/>
      <c r="G195" s="63"/>
      <c r="H195" s="63"/>
      <c r="I195" s="63"/>
      <c r="J195" s="63"/>
      <c r="K195" s="63"/>
    </row>
    <row r="196" spans="1:9" ht="15" customHeight="1">
      <c r="A196" s="56"/>
      <c r="B196" s="69"/>
      <c r="C196" s="63"/>
      <c r="D196" s="70"/>
      <c r="E196" s="70"/>
      <c r="F196" s="70"/>
      <c r="G196" s="63"/>
      <c r="H196" s="63"/>
      <c r="I196" s="63"/>
    </row>
    <row r="197" spans="1:11" ht="15" customHeight="1">
      <c r="A197" s="56"/>
      <c r="B197" s="69"/>
      <c r="C197" s="63"/>
      <c r="D197" s="70"/>
      <c r="E197" s="70"/>
      <c r="F197" s="70"/>
      <c r="G197" s="63"/>
      <c r="H197" s="63"/>
      <c r="I197" s="63"/>
      <c r="J197" s="54"/>
      <c r="K197" s="54"/>
    </row>
    <row r="198" spans="1:9" ht="15" customHeight="1">
      <c r="A198" s="56"/>
      <c r="B198" s="76"/>
      <c r="C198" s="59"/>
      <c r="D198" s="60"/>
      <c r="E198" s="60"/>
      <c r="F198" s="60"/>
      <c r="G198" s="55"/>
      <c r="H198" s="58"/>
      <c r="I198" s="55"/>
    </row>
    <row r="199" spans="1:9" ht="15" customHeight="1">
      <c r="A199" s="56"/>
      <c r="B199" s="76"/>
      <c r="C199" s="59"/>
      <c r="D199" s="60"/>
      <c r="E199" s="60"/>
      <c r="F199" s="60"/>
      <c r="G199" s="55"/>
      <c r="H199" s="58"/>
      <c r="I199" s="55"/>
    </row>
    <row r="200" spans="1:11" ht="15" customHeight="1">
      <c r="A200" s="56">
        <v>14</v>
      </c>
      <c r="B200" s="66" t="s">
        <v>528</v>
      </c>
      <c r="C200" s="58"/>
      <c r="D200" s="60"/>
      <c r="E200" s="60"/>
      <c r="F200" s="60"/>
      <c r="G200" s="58"/>
      <c r="H200" s="58"/>
      <c r="I200" s="58"/>
      <c r="J200" s="65"/>
      <c r="K200" s="65"/>
    </row>
    <row r="201" spans="1:11" ht="15" customHeight="1">
      <c r="A201" s="56"/>
      <c r="B201" s="77" t="s">
        <v>529</v>
      </c>
      <c r="C201" s="58"/>
      <c r="D201" s="60"/>
      <c r="E201" s="60"/>
      <c r="F201" s="60"/>
      <c r="G201" s="58"/>
      <c r="H201" s="58"/>
      <c r="I201" s="58"/>
      <c r="J201" s="65"/>
      <c r="K201" s="65"/>
    </row>
    <row r="202" spans="1:11" ht="16.5" customHeight="1">
      <c r="A202" s="56"/>
      <c r="B202" s="64"/>
      <c r="C202" s="63"/>
      <c r="D202" s="70"/>
      <c r="E202" s="70"/>
      <c r="F202" s="70"/>
      <c r="G202" s="63"/>
      <c r="H202" s="63"/>
      <c r="I202" s="63"/>
      <c r="J202" s="64"/>
      <c r="K202" s="64"/>
    </row>
    <row r="203" spans="1:11" ht="16.5" customHeight="1">
      <c r="A203" s="56"/>
      <c r="B203" s="64"/>
      <c r="C203" s="63"/>
      <c r="D203" s="70"/>
      <c r="E203" s="70"/>
      <c r="F203" s="70"/>
      <c r="G203" s="63"/>
      <c r="H203" s="63"/>
      <c r="I203" s="63"/>
      <c r="J203" s="64"/>
      <c r="K203" s="64"/>
    </row>
    <row r="204" spans="1:11" ht="15" customHeight="1">
      <c r="A204" s="56"/>
      <c r="B204" s="69"/>
      <c r="C204" s="63"/>
      <c r="D204" s="70"/>
      <c r="E204" s="70"/>
      <c r="F204" s="70"/>
      <c r="G204" s="63"/>
      <c r="H204" s="63"/>
      <c r="I204" s="63"/>
      <c r="J204" s="63"/>
      <c r="K204" s="63"/>
    </row>
    <row r="205" spans="1:9" ht="15" customHeight="1">
      <c r="A205" s="56"/>
      <c r="B205" s="69"/>
      <c r="C205" s="63"/>
      <c r="D205" s="70"/>
      <c r="E205" s="70"/>
      <c r="F205" s="70"/>
      <c r="G205" s="63"/>
      <c r="H205" s="63"/>
      <c r="I205" s="63"/>
    </row>
    <row r="206" spans="1:11" ht="15" customHeight="1">
      <c r="A206" s="56"/>
      <c r="B206" s="69"/>
      <c r="C206" s="63"/>
      <c r="D206" s="70"/>
      <c r="E206" s="70"/>
      <c r="F206" s="70"/>
      <c r="G206" s="63"/>
      <c r="H206" s="63"/>
      <c r="I206" s="63"/>
      <c r="J206" s="54"/>
      <c r="K206" s="54"/>
    </row>
    <row r="207" spans="1:11" ht="15" customHeight="1">
      <c r="A207" s="56"/>
      <c r="B207" s="69"/>
      <c r="C207" s="63"/>
      <c r="D207" s="70"/>
      <c r="E207" s="70"/>
      <c r="F207" s="70"/>
      <c r="G207" s="63"/>
      <c r="H207" s="63"/>
      <c r="I207" s="63"/>
      <c r="J207" s="54"/>
      <c r="K207" s="54"/>
    </row>
    <row r="208" spans="1:11" ht="15" customHeight="1">
      <c r="A208" s="56"/>
      <c r="B208" s="69"/>
      <c r="C208" s="63"/>
      <c r="D208" s="70"/>
      <c r="E208" s="70"/>
      <c r="F208" s="70"/>
      <c r="G208" s="63"/>
      <c r="H208" s="63"/>
      <c r="I208" s="63"/>
      <c r="J208" s="54"/>
      <c r="K208" s="54"/>
    </row>
    <row r="209" spans="1:9" ht="15" customHeight="1">
      <c r="A209" s="56">
        <v>15</v>
      </c>
      <c r="B209" s="55" t="s">
        <v>534</v>
      </c>
      <c r="C209" s="55"/>
      <c r="D209" s="55"/>
      <c r="E209" s="55"/>
      <c r="F209" s="55"/>
      <c r="G209" s="55"/>
      <c r="H209" s="55"/>
      <c r="I209" s="55"/>
    </row>
    <row r="210" spans="1:9" ht="15" customHeight="1">
      <c r="A210" s="56"/>
      <c r="B210" s="55" t="s">
        <v>531</v>
      </c>
      <c r="C210" s="55"/>
      <c r="D210" s="55"/>
      <c r="E210" s="55"/>
      <c r="F210" s="55"/>
      <c r="G210" s="55"/>
      <c r="H210" s="55"/>
      <c r="I210" s="55"/>
    </row>
    <row r="211" spans="1:9" ht="15" customHeight="1">
      <c r="A211" s="56"/>
      <c r="B211" s="55" t="s">
        <v>533</v>
      </c>
      <c r="C211" s="55"/>
      <c r="D211" s="55"/>
      <c r="E211" s="55"/>
      <c r="F211" s="55"/>
      <c r="G211" s="55"/>
      <c r="H211" s="55"/>
      <c r="I211" s="55"/>
    </row>
    <row r="212" spans="1:11" ht="16.5" customHeight="1">
      <c r="A212" s="56"/>
      <c r="B212" s="64"/>
      <c r="C212" s="63"/>
      <c r="D212" s="70"/>
      <c r="E212" s="70"/>
      <c r="F212" s="70"/>
      <c r="G212" s="63"/>
      <c r="H212" s="63"/>
      <c r="I212" s="63"/>
      <c r="J212" s="64"/>
      <c r="K212" s="64"/>
    </row>
    <row r="213" spans="1:11" ht="16.5" customHeight="1">
      <c r="A213" s="56"/>
      <c r="B213" s="64"/>
      <c r="C213" s="63"/>
      <c r="D213" s="70"/>
      <c r="E213" s="70"/>
      <c r="F213" s="70"/>
      <c r="G213" s="63"/>
      <c r="H213" s="63"/>
      <c r="I213" s="63"/>
      <c r="J213" s="64"/>
      <c r="K213" s="64"/>
    </row>
    <row r="214" spans="1:9" ht="15" customHeight="1">
      <c r="A214" s="56"/>
      <c r="B214" s="69"/>
      <c r="C214" s="63"/>
      <c r="D214" s="70"/>
      <c r="E214" s="70"/>
      <c r="F214" s="70"/>
      <c r="G214" s="63"/>
      <c r="H214" s="63"/>
      <c r="I214" s="63"/>
    </row>
    <row r="215" spans="1:11" ht="15" customHeight="1">
      <c r="A215" s="56"/>
      <c r="B215" s="69"/>
      <c r="C215" s="63"/>
      <c r="D215" s="70"/>
      <c r="E215" s="70"/>
      <c r="F215" s="70"/>
      <c r="G215" s="63"/>
      <c r="H215" s="63"/>
      <c r="I215" s="63"/>
      <c r="J215" s="54"/>
      <c r="K215" s="54"/>
    </row>
    <row r="216" spans="1:11" ht="16.5" customHeight="1">
      <c r="A216" s="56"/>
      <c r="B216" s="64"/>
      <c r="C216" s="63"/>
      <c r="D216" s="70"/>
      <c r="E216" s="70"/>
      <c r="F216" s="70"/>
      <c r="G216" s="63"/>
      <c r="H216" s="63"/>
      <c r="I216" s="63"/>
      <c r="J216" s="64"/>
      <c r="K216" s="64"/>
    </row>
    <row r="217" spans="1:11" ht="15" customHeight="1">
      <c r="A217" s="56"/>
      <c r="B217" s="69"/>
      <c r="C217" s="63"/>
      <c r="D217" s="70"/>
      <c r="E217" s="70"/>
      <c r="F217" s="70"/>
      <c r="G217" s="63"/>
      <c r="H217" s="63"/>
      <c r="I217" s="63"/>
      <c r="J217" s="63"/>
      <c r="K217" s="63"/>
    </row>
    <row r="218" spans="1:11" ht="15" customHeight="1">
      <c r="A218" s="56"/>
      <c r="B218" s="69"/>
      <c r="C218" s="63"/>
      <c r="D218" s="70"/>
      <c r="E218" s="70"/>
      <c r="F218" s="70"/>
      <c r="G218" s="63"/>
      <c r="H218" s="63"/>
      <c r="I218" s="63"/>
      <c r="J218" s="63"/>
      <c r="K218" s="63"/>
    </row>
    <row r="219" spans="1:11" ht="15" customHeight="1">
      <c r="A219" s="56"/>
      <c r="B219" s="69"/>
      <c r="C219" s="63"/>
      <c r="D219" s="70"/>
      <c r="E219" s="70"/>
      <c r="F219" s="70"/>
      <c r="G219" s="63"/>
      <c r="H219" s="63"/>
      <c r="I219" s="63"/>
      <c r="J219" s="63"/>
      <c r="K219" s="63"/>
    </row>
    <row r="220" spans="1:11" ht="15" customHeight="1">
      <c r="A220" s="56"/>
      <c r="B220" s="69"/>
      <c r="C220" s="63"/>
      <c r="D220" s="70"/>
      <c r="E220" s="70"/>
      <c r="F220" s="70"/>
      <c r="G220" s="63"/>
      <c r="H220" s="63"/>
      <c r="I220" s="63"/>
      <c r="J220" s="63"/>
      <c r="K220" s="63"/>
    </row>
    <row r="221" spans="1:11" ht="15" customHeight="1">
      <c r="A221" s="56"/>
      <c r="B221" s="69"/>
      <c r="C221" s="63"/>
      <c r="D221" s="70"/>
      <c r="E221" s="70"/>
      <c r="F221" s="70"/>
      <c r="G221" s="63"/>
      <c r="H221" s="63"/>
      <c r="I221" s="63"/>
      <c r="J221" s="63"/>
      <c r="K221" s="63"/>
    </row>
    <row r="222" spans="1:11" ht="15" customHeight="1">
      <c r="A222" s="56"/>
      <c r="B222" s="69"/>
      <c r="C222" s="63"/>
      <c r="D222" s="70"/>
      <c r="E222" s="70"/>
      <c r="F222" s="70"/>
      <c r="G222" s="63"/>
      <c r="H222" s="63"/>
      <c r="I222" s="63"/>
      <c r="J222" s="63"/>
      <c r="K222" s="63"/>
    </row>
    <row r="223" spans="1:11" ht="15" customHeight="1">
      <c r="A223" s="56"/>
      <c r="B223" s="69"/>
      <c r="C223" s="63"/>
      <c r="D223" s="70"/>
      <c r="E223" s="70"/>
      <c r="F223" s="70"/>
      <c r="G223" s="63"/>
      <c r="H223" s="63"/>
      <c r="I223" s="63"/>
      <c r="J223" s="63"/>
      <c r="K223" s="63"/>
    </row>
    <row r="224" spans="1:9" ht="15" customHeight="1">
      <c r="A224" s="56">
        <v>16</v>
      </c>
      <c r="B224" s="55" t="s">
        <v>537</v>
      </c>
      <c r="C224" s="55"/>
      <c r="D224" s="55"/>
      <c r="E224" s="55"/>
      <c r="F224" s="55"/>
      <c r="G224" s="55"/>
      <c r="H224" s="55"/>
      <c r="I224" s="55"/>
    </row>
    <row r="225" spans="1:9" ht="15" customHeight="1">
      <c r="A225" s="56"/>
      <c r="B225" s="55" t="s">
        <v>536</v>
      </c>
      <c r="C225" s="55"/>
      <c r="D225" s="55"/>
      <c r="E225" s="55"/>
      <c r="F225" s="55"/>
      <c r="G225" s="55"/>
      <c r="H225" s="55"/>
      <c r="I225" s="55"/>
    </row>
    <row r="226" spans="1:9" ht="15" customHeight="1">
      <c r="A226" s="56"/>
      <c r="B226" s="55" t="s">
        <v>533</v>
      </c>
      <c r="C226" s="55"/>
      <c r="D226" s="55"/>
      <c r="E226" s="55"/>
      <c r="F226" s="55"/>
      <c r="G226" s="55"/>
      <c r="H226" s="55"/>
      <c r="I226" s="55"/>
    </row>
    <row r="227" spans="1:11" ht="15" customHeight="1">
      <c r="A227" s="56"/>
      <c r="B227" s="69"/>
      <c r="C227" s="63"/>
      <c r="D227" s="70"/>
      <c r="E227" s="70"/>
      <c r="F227" s="70"/>
      <c r="G227" s="63"/>
      <c r="H227" s="63"/>
      <c r="I227" s="63"/>
      <c r="J227" s="63"/>
      <c r="K227" s="63"/>
    </row>
    <row r="228" spans="1:11" ht="15" customHeight="1">
      <c r="A228" s="56"/>
      <c r="B228" s="69"/>
      <c r="C228" s="63"/>
      <c r="D228" s="70"/>
      <c r="E228" s="70"/>
      <c r="F228" s="70"/>
      <c r="G228" s="63"/>
      <c r="H228" s="63"/>
      <c r="I228" s="63"/>
      <c r="J228" s="63"/>
      <c r="K228" s="63"/>
    </row>
    <row r="229" spans="1:11" ht="15" customHeight="1">
      <c r="A229" s="56"/>
      <c r="B229" s="69"/>
      <c r="C229" s="63"/>
      <c r="D229" s="70"/>
      <c r="E229" s="70"/>
      <c r="F229" s="70"/>
      <c r="G229" s="63"/>
      <c r="H229" s="63"/>
      <c r="I229" s="63"/>
      <c r="J229" s="63"/>
      <c r="K229" s="63"/>
    </row>
    <row r="230" spans="1:11" ht="15" customHeight="1">
      <c r="A230" s="56"/>
      <c r="B230" s="69"/>
      <c r="C230" s="63"/>
      <c r="D230" s="70"/>
      <c r="E230" s="70"/>
      <c r="F230" s="70"/>
      <c r="G230" s="63"/>
      <c r="H230" s="63"/>
      <c r="I230" s="63"/>
      <c r="J230" s="63"/>
      <c r="K230" s="63"/>
    </row>
    <row r="231" spans="1:11" ht="15" customHeight="1">
      <c r="A231" s="56"/>
      <c r="B231" s="69"/>
      <c r="C231" s="63"/>
      <c r="D231" s="70"/>
      <c r="E231" s="70"/>
      <c r="F231" s="70"/>
      <c r="G231" s="63"/>
      <c r="H231" s="63"/>
      <c r="I231" s="63"/>
      <c r="J231" s="63"/>
      <c r="K231" s="63"/>
    </row>
    <row r="232" spans="1:11" ht="15" customHeight="1">
      <c r="A232" s="56"/>
      <c r="B232" s="69"/>
      <c r="C232" s="63"/>
      <c r="D232" s="70"/>
      <c r="E232" s="70"/>
      <c r="F232" s="70"/>
      <c r="G232" s="63"/>
      <c r="H232" s="63"/>
      <c r="I232" s="63"/>
      <c r="J232" s="63"/>
      <c r="K232" s="63"/>
    </row>
    <row r="233" spans="1:11" ht="15" customHeight="1">
      <c r="A233" s="56"/>
      <c r="B233" s="69"/>
      <c r="C233" s="63"/>
      <c r="D233" s="70"/>
      <c r="E233" s="70"/>
      <c r="F233" s="70"/>
      <c r="G233" s="63"/>
      <c r="H233" s="63"/>
      <c r="I233" s="63"/>
      <c r="J233" s="63"/>
      <c r="K233" s="63"/>
    </row>
    <row r="234" spans="1:11" ht="15" customHeight="1">
      <c r="A234" s="56"/>
      <c r="B234" s="69"/>
      <c r="C234" s="63"/>
      <c r="D234" s="70"/>
      <c r="E234" s="70"/>
      <c r="F234" s="70"/>
      <c r="G234" s="63"/>
      <c r="H234" s="63"/>
      <c r="I234" s="63"/>
      <c r="J234" s="63"/>
      <c r="K234" s="63"/>
    </row>
    <row r="235" spans="1:9" ht="15" customHeight="1">
      <c r="A235" s="56"/>
      <c r="B235" s="69"/>
      <c r="C235" s="63"/>
      <c r="D235" s="70"/>
      <c r="E235" s="70"/>
      <c r="F235" s="70"/>
      <c r="G235" s="63"/>
      <c r="H235" s="63"/>
      <c r="I235" s="63"/>
    </row>
    <row r="236" spans="1:11" ht="15" customHeight="1">
      <c r="A236" s="56"/>
      <c r="B236" s="69"/>
      <c r="C236" s="63"/>
      <c r="D236" s="70"/>
      <c r="E236" s="70"/>
      <c r="F236" s="70"/>
      <c r="G236" s="63"/>
      <c r="H236" s="63"/>
      <c r="I236" s="63"/>
      <c r="J236" s="54"/>
      <c r="K236" s="54"/>
    </row>
    <row r="237" spans="1:9" ht="15" customHeight="1">
      <c r="A237" s="56">
        <v>17</v>
      </c>
      <c r="B237" s="55" t="s">
        <v>535</v>
      </c>
      <c r="C237" s="55"/>
      <c r="D237" s="55"/>
      <c r="E237" s="55"/>
      <c r="F237" s="55"/>
      <c r="G237" s="55"/>
      <c r="H237" s="55"/>
      <c r="I237" s="55"/>
    </row>
    <row r="238" spans="1:9" ht="15" customHeight="1">
      <c r="A238" s="56"/>
      <c r="B238" s="55" t="s">
        <v>532</v>
      </c>
      <c r="C238" s="55"/>
      <c r="D238" s="55"/>
      <c r="E238" s="55"/>
      <c r="F238" s="55"/>
      <c r="G238" s="55"/>
      <c r="H238" s="55"/>
      <c r="I238" s="55"/>
    </row>
    <row r="239" spans="1:9" ht="15" customHeight="1">
      <c r="A239" s="56"/>
      <c r="B239" s="55" t="s">
        <v>533</v>
      </c>
      <c r="C239" s="55"/>
      <c r="D239" s="55"/>
      <c r="E239" s="55"/>
      <c r="F239" s="55"/>
      <c r="G239" s="55"/>
      <c r="H239" s="55"/>
      <c r="I239" s="55"/>
    </row>
    <row r="240" spans="1:11" ht="15" customHeight="1">
      <c r="A240" s="56"/>
      <c r="B240" s="69"/>
      <c r="C240" s="63"/>
      <c r="D240" s="70"/>
      <c r="E240" s="70"/>
      <c r="F240" s="70"/>
      <c r="G240" s="63"/>
      <c r="H240" s="63"/>
      <c r="I240" s="63"/>
      <c r="J240" s="63"/>
      <c r="K240" s="63"/>
    </row>
    <row r="241" spans="1:11" ht="15" customHeight="1">
      <c r="A241" s="56"/>
      <c r="B241" s="69"/>
      <c r="C241" s="63"/>
      <c r="D241" s="70"/>
      <c r="E241" s="70"/>
      <c r="F241" s="70"/>
      <c r="G241" s="63"/>
      <c r="H241" s="63"/>
      <c r="I241" s="63"/>
      <c r="J241" s="63"/>
      <c r="K241" s="63"/>
    </row>
    <row r="242" spans="1:11" ht="15" customHeight="1">
      <c r="A242" s="56"/>
      <c r="B242" s="69"/>
      <c r="C242" s="63"/>
      <c r="D242" s="70"/>
      <c r="E242" s="70"/>
      <c r="F242" s="70"/>
      <c r="G242" s="63"/>
      <c r="H242" s="63"/>
      <c r="I242" s="63"/>
      <c r="J242" s="63"/>
      <c r="K242" s="63"/>
    </row>
    <row r="243" spans="1:11" ht="15" customHeight="1">
      <c r="A243" s="56"/>
      <c r="B243" s="69"/>
      <c r="C243" s="63"/>
      <c r="D243" s="70"/>
      <c r="E243" s="70"/>
      <c r="F243" s="70"/>
      <c r="G243" s="63"/>
      <c r="H243" s="63"/>
      <c r="I243" s="63"/>
      <c r="J243" s="63"/>
      <c r="K243" s="63"/>
    </row>
    <row r="244" spans="1:11" ht="15" customHeight="1">
      <c r="A244" s="56"/>
      <c r="B244" s="69"/>
      <c r="C244" s="63"/>
      <c r="D244" s="70"/>
      <c r="E244" s="70"/>
      <c r="F244" s="70"/>
      <c r="G244" s="63"/>
      <c r="H244" s="63"/>
      <c r="I244" s="63"/>
      <c r="J244" s="63"/>
      <c r="K244" s="63"/>
    </row>
    <row r="245" spans="1:11" ht="15" customHeight="1">
      <c r="A245" s="56"/>
      <c r="B245" s="69"/>
      <c r="C245" s="63"/>
      <c r="D245" s="70"/>
      <c r="E245" s="70"/>
      <c r="F245" s="70"/>
      <c r="G245" s="63"/>
      <c r="H245" s="63"/>
      <c r="I245" s="63"/>
      <c r="J245" s="63"/>
      <c r="K245" s="63"/>
    </row>
    <row r="246" spans="1:11" ht="15" customHeight="1">
      <c r="A246" s="56"/>
      <c r="B246" s="69"/>
      <c r="C246" s="63"/>
      <c r="D246" s="70"/>
      <c r="E246" s="70"/>
      <c r="F246" s="70"/>
      <c r="G246" s="63"/>
      <c r="H246" s="63"/>
      <c r="I246" s="63"/>
      <c r="J246" s="63"/>
      <c r="K246" s="63"/>
    </row>
    <row r="247" spans="1:11" ht="15" customHeight="1">
      <c r="A247" s="56"/>
      <c r="B247" s="69"/>
      <c r="C247" s="63"/>
      <c r="D247" s="70"/>
      <c r="E247" s="70"/>
      <c r="F247" s="70"/>
      <c r="G247" s="63"/>
      <c r="H247" s="63"/>
      <c r="I247" s="63"/>
      <c r="J247" s="63"/>
      <c r="K247" s="63"/>
    </row>
    <row r="248" spans="1:9" ht="15" customHeight="1">
      <c r="A248" s="56"/>
      <c r="B248" s="69"/>
      <c r="C248" s="63"/>
      <c r="D248" s="70"/>
      <c r="E248" s="70"/>
      <c r="F248" s="70"/>
      <c r="G248" s="63"/>
      <c r="H248" s="63"/>
      <c r="I248" s="63"/>
    </row>
    <row r="249" spans="1:11" ht="15" customHeight="1">
      <c r="A249" s="56"/>
      <c r="B249" s="69"/>
      <c r="C249" s="63"/>
      <c r="D249" s="70"/>
      <c r="E249" s="70"/>
      <c r="F249" s="70"/>
      <c r="G249" s="63"/>
      <c r="H249" s="63"/>
      <c r="I249" s="63"/>
      <c r="J249" s="54"/>
      <c r="K249" s="54"/>
    </row>
    <row r="250" spans="1:2" ht="12.75">
      <c r="A250" s="88">
        <v>18</v>
      </c>
      <c r="B250" s="156" t="s">
        <v>599</v>
      </c>
    </row>
    <row r="251" ht="12.75">
      <c r="B251" s="156" t="s">
        <v>601</v>
      </c>
    </row>
    <row r="253" spans="2:7" ht="12.75">
      <c r="B253" s="175" t="s">
        <v>587</v>
      </c>
      <c r="C253" s="175" t="s">
        <v>590</v>
      </c>
      <c r="D253" s="175" t="s">
        <v>592</v>
      </c>
      <c r="E253" s="176"/>
      <c r="F253" s="175" t="s">
        <v>595</v>
      </c>
      <c r="G253" s="175" t="s">
        <v>595</v>
      </c>
    </row>
    <row r="254" spans="2:7" ht="12.75">
      <c r="B254" s="177" t="s">
        <v>632</v>
      </c>
      <c r="C254" s="177" t="s">
        <v>591</v>
      </c>
      <c r="D254" s="177" t="s">
        <v>593</v>
      </c>
      <c r="E254" s="177" t="s">
        <v>594</v>
      </c>
      <c r="F254" s="177" t="s">
        <v>596</v>
      </c>
      <c r="G254" s="177" t="s">
        <v>596</v>
      </c>
    </row>
    <row r="255" spans="2:7" ht="12.75">
      <c r="B255" s="179" t="s">
        <v>633</v>
      </c>
      <c r="C255" s="178"/>
      <c r="D255" s="178"/>
      <c r="E255" s="178"/>
      <c r="F255" s="179" t="s">
        <v>597</v>
      </c>
      <c r="G255" s="179" t="s">
        <v>598</v>
      </c>
    </row>
    <row r="256" spans="2:7" ht="12.75">
      <c r="B256" s="154">
        <v>600</v>
      </c>
      <c r="C256" s="154"/>
      <c r="D256" s="154"/>
      <c r="E256" s="154"/>
      <c r="F256" s="154"/>
      <c r="G256" s="154"/>
    </row>
    <row r="257" spans="2:7" ht="12.75">
      <c r="B257" s="154">
        <v>601</v>
      </c>
      <c r="C257" s="154"/>
      <c r="D257" s="154"/>
      <c r="E257" s="154"/>
      <c r="F257" s="154"/>
      <c r="G257" s="154"/>
    </row>
    <row r="258" spans="2:7" ht="12.75">
      <c r="B258" s="154">
        <v>602</v>
      </c>
      <c r="C258" s="154"/>
      <c r="D258" s="154"/>
      <c r="E258" s="154"/>
      <c r="F258" s="154"/>
      <c r="G258" s="154"/>
    </row>
    <row r="259" spans="2:7" ht="12.75">
      <c r="B259" s="154">
        <v>230</v>
      </c>
      <c r="C259" s="154"/>
      <c r="D259" s="154"/>
      <c r="E259" s="154"/>
      <c r="F259" s="154"/>
      <c r="G259" s="154"/>
    </row>
    <row r="260" spans="2:7" ht="12.75">
      <c r="B260" s="154">
        <v>231</v>
      </c>
      <c r="C260" s="154"/>
      <c r="D260" s="154"/>
      <c r="E260" s="154"/>
      <c r="F260" s="154"/>
      <c r="G260" s="154"/>
    </row>
    <row r="261" spans="2:7" ht="12.75">
      <c r="B261" s="154"/>
      <c r="C261" s="154"/>
      <c r="D261" s="154"/>
      <c r="E261" s="154"/>
      <c r="F261" s="154"/>
      <c r="G261" s="154"/>
    </row>
    <row r="262" spans="2:7" ht="16.5" customHeight="1">
      <c r="B262" s="174" t="s">
        <v>600</v>
      </c>
      <c r="C262" s="154"/>
      <c r="D262" s="154"/>
      <c r="E262" s="154"/>
      <c r="F262" s="154"/>
      <c r="G262" s="154"/>
    </row>
    <row r="266" spans="1:11" ht="15" customHeight="1">
      <c r="A266" s="56"/>
      <c r="B266" s="66"/>
      <c r="C266" s="58"/>
      <c r="D266" s="60"/>
      <c r="E266" s="60"/>
      <c r="F266" s="60"/>
      <c r="G266" s="58"/>
      <c r="H266" s="58"/>
      <c r="I266" s="58"/>
      <c r="J266" s="65"/>
      <c r="K266" s="65"/>
    </row>
    <row r="267" spans="1:11" ht="15" customHeight="1">
      <c r="A267" s="56">
        <v>19</v>
      </c>
      <c r="B267" s="77" t="s">
        <v>589</v>
      </c>
      <c r="C267" s="58"/>
      <c r="D267" s="60"/>
      <c r="E267" s="60"/>
      <c r="F267" s="60"/>
      <c r="G267" s="58"/>
      <c r="H267" s="58"/>
      <c r="I267" s="58"/>
      <c r="J267" s="65"/>
      <c r="K267" s="65"/>
    </row>
    <row r="268" spans="1:11" ht="15" customHeight="1">
      <c r="A268" s="56"/>
      <c r="B268" s="77" t="s">
        <v>588</v>
      </c>
      <c r="C268" s="58"/>
      <c r="D268" s="60"/>
      <c r="E268" s="60"/>
      <c r="F268" s="60"/>
      <c r="G268" s="58"/>
      <c r="H268" s="58"/>
      <c r="I268" s="58"/>
      <c r="J268" s="65"/>
      <c r="K268" s="65"/>
    </row>
    <row r="269" spans="1:11" ht="15" customHeight="1">
      <c r="A269" s="56"/>
      <c r="B269" s="77" t="s">
        <v>602</v>
      </c>
      <c r="C269" s="58"/>
      <c r="D269" s="60"/>
      <c r="E269" s="60"/>
      <c r="F269" s="60"/>
      <c r="G269" s="58"/>
      <c r="H269" s="58"/>
      <c r="I269" s="58"/>
      <c r="J269" s="65"/>
      <c r="K269" s="65"/>
    </row>
    <row r="270" spans="1:11" ht="15" customHeight="1">
      <c r="A270" s="56"/>
      <c r="B270" s="69"/>
      <c r="C270" s="63"/>
      <c r="D270" s="70"/>
      <c r="E270" s="70"/>
      <c r="F270" s="70"/>
      <c r="G270" s="63"/>
      <c r="H270" s="63"/>
      <c r="I270" s="63"/>
      <c r="J270" s="63"/>
      <c r="K270" s="63"/>
    </row>
    <row r="271" spans="1:11" ht="15" customHeight="1">
      <c r="A271" s="56"/>
      <c r="B271" s="69"/>
      <c r="C271" s="63"/>
      <c r="D271" s="70"/>
      <c r="E271" s="70"/>
      <c r="F271" s="70"/>
      <c r="G271" s="63"/>
      <c r="H271" s="63"/>
      <c r="I271" s="63"/>
      <c r="J271" s="63"/>
      <c r="K271" s="63"/>
    </row>
    <row r="272" spans="1:11" ht="15" customHeight="1">
      <c r="A272" s="56"/>
      <c r="B272" s="69"/>
      <c r="C272" s="63"/>
      <c r="D272" s="70"/>
      <c r="E272" s="70"/>
      <c r="F272" s="70"/>
      <c r="G272" s="63"/>
      <c r="H272" s="63"/>
      <c r="I272" s="63"/>
      <c r="J272" s="63"/>
      <c r="K272" s="63"/>
    </row>
    <row r="273" spans="1:11" ht="15" customHeight="1">
      <c r="A273" s="56"/>
      <c r="B273" s="69"/>
      <c r="C273" s="63"/>
      <c r="D273" s="70"/>
      <c r="E273" s="70"/>
      <c r="F273" s="70"/>
      <c r="G273" s="63"/>
      <c r="H273" s="63"/>
      <c r="I273" s="63"/>
      <c r="J273" s="63"/>
      <c r="K273" s="63"/>
    </row>
    <row r="274" spans="1:11" ht="15" customHeight="1">
      <c r="A274" s="56"/>
      <c r="B274" s="69"/>
      <c r="C274" s="63"/>
      <c r="D274" s="70"/>
      <c r="E274" s="70"/>
      <c r="F274" s="70"/>
      <c r="G274" s="63"/>
      <c r="H274" s="63"/>
      <c r="I274" s="63"/>
      <c r="J274" s="63"/>
      <c r="K274" s="63"/>
    </row>
    <row r="275" spans="1:11" ht="15" customHeight="1">
      <c r="A275" s="56"/>
      <c r="B275" s="69"/>
      <c r="C275" s="63"/>
      <c r="D275" s="70"/>
      <c r="E275" s="70"/>
      <c r="F275" s="70"/>
      <c r="G275" s="63"/>
      <c r="H275" s="63"/>
      <c r="I275" s="63"/>
      <c r="J275" s="63"/>
      <c r="K275" s="63"/>
    </row>
    <row r="276" spans="1:11" ht="15" customHeight="1">
      <c r="A276" s="56"/>
      <c r="B276" s="69"/>
      <c r="C276" s="63"/>
      <c r="D276" s="70"/>
      <c r="E276" s="70"/>
      <c r="F276" s="70"/>
      <c r="G276" s="63"/>
      <c r="H276" s="63"/>
      <c r="I276" s="63"/>
      <c r="J276" s="63"/>
      <c r="K276" s="63"/>
    </row>
    <row r="277" spans="1:11" ht="15" customHeight="1">
      <c r="A277" s="56"/>
      <c r="B277" s="69"/>
      <c r="C277" s="63"/>
      <c r="D277" s="70"/>
      <c r="E277" s="70"/>
      <c r="F277" s="70"/>
      <c r="G277" s="63"/>
      <c r="H277" s="63"/>
      <c r="I277" s="63"/>
      <c r="J277" s="63"/>
      <c r="K277" s="63"/>
    </row>
    <row r="278" spans="1:11" ht="15" customHeight="1">
      <c r="A278" s="56"/>
      <c r="B278" s="69"/>
      <c r="C278" s="63"/>
      <c r="D278" s="70"/>
      <c r="E278" s="70"/>
      <c r="F278" s="70"/>
      <c r="G278" s="63"/>
      <c r="H278" s="63"/>
      <c r="I278" s="63"/>
      <c r="J278" s="63"/>
      <c r="K278" s="63"/>
    </row>
    <row r="279" spans="1:11" ht="15" customHeight="1">
      <c r="A279" s="56"/>
      <c r="B279" s="69"/>
      <c r="C279" s="63"/>
      <c r="D279" s="70"/>
      <c r="E279" s="70"/>
      <c r="F279" s="70"/>
      <c r="G279" s="63"/>
      <c r="H279" s="63"/>
      <c r="I279" s="63"/>
      <c r="J279" s="63"/>
      <c r="K279" s="63"/>
    </row>
    <row r="280" spans="1:11" ht="15" customHeight="1">
      <c r="A280" s="56"/>
      <c r="B280" s="69"/>
      <c r="C280" s="63"/>
      <c r="D280" s="70"/>
      <c r="E280" s="70"/>
      <c r="F280" s="70"/>
      <c r="G280" s="63"/>
      <c r="H280" s="63"/>
      <c r="I280" s="63"/>
      <c r="J280" s="63"/>
      <c r="K280" s="63"/>
    </row>
    <row r="281" spans="1:11" ht="15" customHeight="1">
      <c r="A281" s="56"/>
      <c r="B281" s="69"/>
      <c r="C281" s="63"/>
      <c r="D281" s="70"/>
      <c r="E281" s="70"/>
      <c r="F281" s="70"/>
      <c r="G281" s="63"/>
      <c r="H281" s="63"/>
      <c r="I281" s="63"/>
      <c r="J281" s="63"/>
      <c r="K281" s="63"/>
    </row>
    <row r="282" spans="1:11" ht="15" customHeight="1">
      <c r="A282" s="56"/>
      <c r="B282" s="69"/>
      <c r="C282" s="63"/>
      <c r="D282" s="70"/>
      <c r="E282" s="70"/>
      <c r="F282" s="70"/>
      <c r="G282" s="63"/>
      <c r="H282" s="63"/>
      <c r="I282" s="63"/>
      <c r="J282" s="63"/>
      <c r="K282" s="63"/>
    </row>
    <row r="283" spans="1:11" ht="15" customHeight="1">
      <c r="A283" s="56"/>
      <c r="B283" s="69"/>
      <c r="C283" s="63"/>
      <c r="D283" s="70"/>
      <c r="E283" s="70"/>
      <c r="F283" s="70"/>
      <c r="G283" s="63"/>
      <c r="H283" s="63"/>
      <c r="I283" s="63"/>
      <c r="J283" s="63"/>
      <c r="K283" s="63"/>
    </row>
    <row r="284" spans="1:11" ht="15" customHeight="1">
      <c r="A284" s="56"/>
      <c r="B284" s="69"/>
      <c r="C284" s="63"/>
      <c r="D284" s="70"/>
      <c r="E284" s="70"/>
      <c r="F284" s="70"/>
      <c r="G284" s="63"/>
      <c r="H284" s="63"/>
      <c r="I284" s="63"/>
      <c r="J284" s="63"/>
      <c r="K284" s="63"/>
    </row>
    <row r="285" spans="1:11" ht="15" customHeight="1">
      <c r="A285" s="56"/>
      <c r="B285" s="69"/>
      <c r="C285" s="63"/>
      <c r="D285" s="70"/>
      <c r="E285" s="70"/>
      <c r="F285" s="70"/>
      <c r="G285" s="63"/>
      <c r="H285" s="63"/>
      <c r="I285" s="63"/>
      <c r="J285" s="63"/>
      <c r="K285" s="63"/>
    </row>
    <row r="286" spans="1:11" ht="15" customHeight="1">
      <c r="A286" s="56"/>
      <c r="B286" s="69"/>
      <c r="C286" s="63"/>
      <c r="D286" s="70"/>
      <c r="E286" s="70"/>
      <c r="F286" s="70"/>
      <c r="G286" s="63"/>
      <c r="H286" s="63"/>
      <c r="I286" s="63"/>
      <c r="J286" s="63"/>
      <c r="K286" s="63"/>
    </row>
    <row r="287" spans="1:11" ht="15" customHeight="1">
      <c r="A287" s="56"/>
      <c r="B287" s="69"/>
      <c r="C287" s="63"/>
      <c r="D287" s="70"/>
      <c r="E287" s="70"/>
      <c r="F287" s="70"/>
      <c r="G287" s="63"/>
      <c r="H287" s="63"/>
      <c r="I287" s="63"/>
      <c r="J287" s="63"/>
      <c r="K287" s="63"/>
    </row>
    <row r="288" spans="1:11" ht="15" customHeight="1">
      <c r="A288" s="56"/>
      <c r="B288" s="69"/>
      <c r="C288" s="63"/>
      <c r="D288" s="70"/>
      <c r="E288" s="70"/>
      <c r="F288" s="70"/>
      <c r="G288" s="63"/>
      <c r="H288" s="63"/>
      <c r="I288" s="63"/>
      <c r="J288" s="63"/>
      <c r="K288" s="63"/>
    </row>
    <row r="289" spans="1:11" ht="15" customHeight="1">
      <c r="A289" s="56"/>
      <c r="B289" s="69"/>
      <c r="C289" s="63"/>
      <c r="D289" s="70"/>
      <c r="E289" s="70"/>
      <c r="F289" s="70"/>
      <c r="G289" s="63"/>
      <c r="H289" s="63"/>
      <c r="I289" s="63"/>
      <c r="J289" s="63"/>
      <c r="K289" s="63"/>
    </row>
    <row r="290" spans="1:11" ht="15" customHeight="1">
      <c r="A290" s="56"/>
      <c r="B290" s="69"/>
      <c r="C290" s="63"/>
      <c r="D290" s="70"/>
      <c r="E290" s="70"/>
      <c r="F290" s="70"/>
      <c r="G290" s="63"/>
      <c r="H290" s="63"/>
      <c r="I290" s="63"/>
      <c r="J290" s="63"/>
      <c r="K290" s="63"/>
    </row>
    <row r="291" spans="1:11" ht="15" customHeight="1">
      <c r="A291" s="56"/>
      <c r="B291" s="69"/>
      <c r="C291" s="63"/>
      <c r="D291" s="70"/>
      <c r="E291" s="70"/>
      <c r="F291" s="70"/>
      <c r="G291" s="63"/>
      <c r="H291" s="63"/>
      <c r="I291" s="63"/>
      <c r="J291" s="63"/>
      <c r="K291" s="63"/>
    </row>
    <row r="292" spans="1:11" ht="15" customHeight="1">
      <c r="A292" s="56"/>
      <c r="B292" s="69"/>
      <c r="C292" s="63"/>
      <c r="D292" s="70"/>
      <c r="E292" s="70"/>
      <c r="F292" s="70"/>
      <c r="G292" s="63"/>
      <c r="H292" s="63"/>
      <c r="I292" s="63"/>
      <c r="J292" s="63"/>
      <c r="K292" s="63"/>
    </row>
    <row r="293" spans="1:11" ht="15" customHeight="1">
      <c r="A293" s="56"/>
      <c r="B293" s="69"/>
      <c r="C293" s="63"/>
      <c r="D293" s="70"/>
      <c r="E293" s="70"/>
      <c r="F293" s="70"/>
      <c r="G293" s="63"/>
      <c r="H293" s="63"/>
      <c r="I293" s="63"/>
      <c r="J293" s="63"/>
      <c r="K293" s="63"/>
    </row>
    <row r="294" spans="1:11" ht="15" customHeight="1">
      <c r="A294" s="56"/>
      <c r="B294" s="69"/>
      <c r="C294" s="63"/>
      <c r="D294" s="70"/>
      <c r="E294" s="70"/>
      <c r="F294" s="70"/>
      <c r="G294" s="63"/>
      <c r="H294" s="63"/>
      <c r="I294" s="63"/>
      <c r="J294" s="63"/>
      <c r="K294" s="63"/>
    </row>
    <row r="295" spans="1:9" ht="15" customHeight="1">
      <c r="A295" s="56"/>
      <c r="B295" s="69"/>
      <c r="C295" s="63"/>
      <c r="D295" s="70"/>
      <c r="E295" s="70"/>
      <c r="F295" s="70"/>
      <c r="G295" s="63"/>
      <c r="H295" s="63"/>
      <c r="I295" s="63"/>
    </row>
    <row r="296" spans="1:11" ht="15" customHeight="1">
      <c r="A296" s="56"/>
      <c r="B296" s="69"/>
      <c r="C296" s="63"/>
      <c r="D296" s="70"/>
      <c r="E296" s="70"/>
      <c r="F296" s="70"/>
      <c r="G296" s="63"/>
      <c r="H296" s="63"/>
      <c r="I296" s="63"/>
      <c r="J296" s="54"/>
      <c r="K296" s="54"/>
    </row>
    <row r="297" spans="1:12" ht="15" customHeight="1">
      <c r="A297" s="53"/>
      <c r="B297" s="106"/>
      <c r="C297" s="79"/>
      <c r="D297" s="79"/>
      <c r="E297" s="79"/>
      <c r="F297" s="79"/>
      <c r="G297" s="79"/>
      <c r="H297" s="79"/>
      <c r="I297" s="79"/>
      <c r="J297" s="79"/>
      <c r="K297" s="79"/>
      <c r="L297" s="112"/>
    </row>
    <row r="298" spans="1:12" ht="15" customHeight="1">
      <c r="A298" s="53"/>
      <c r="B298" s="348" t="s">
        <v>757</v>
      </c>
      <c r="D298" s="347"/>
      <c r="E298" s="79"/>
      <c r="F298" s="79"/>
      <c r="G298" s="79"/>
      <c r="H298" s="348" t="s">
        <v>760</v>
      </c>
      <c r="I298" s="79"/>
      <c r="J298" s="79"/>
      <c r="K298" s="79"/>
      <c r="L298" s="112"/>
    </row>
    <row r="299" spans="1:12" ht="15" customHeight="1">
      <c r="A299" s="53"/>
      <c r="B299" s="346"/>
      <c r="C299" s="347"/>
      <c r="D299" s="347"/>
      <c r="E299" s="79"/>
      <c r="F299" s="79"/>
      <c r="G299" s="79"/>
      <c r="H299" s="79"/>
      <c r="I299" s="79"/>
      <c r="J299" s="79"/>
      <c r="K299" s="79"/>
      <c r="L299" s="112"/>
    </row>
    <row r="300" spans="1:12" ht="15" customHeight="1">
      <c r="A300" s="53"/>
      <c r="B300" s="348" t="s">
        <v>758</v>
      </c>
      <c r="D300" s="347"/>
      <c r="E300" s="79"/>
      <c r="F300" s="79"/>
      <c r="G300" s="79"/>
      <c r="H300" s="348" t="s">
        <v>756</v>
      </c>
      <c r="I300" s="348"/>
      <c r="J300" s="79"/>
      <c r="K300" s="79"/>
      <c r="L300" s="112"/>
    </row>
    <row r="301" spans="1:12" ht="15" customHeight="1">
      <c r="A301" s="53"/>
      <c r="B301" s="346"/>
      <c r="C301" s="347"/>
      <c r="D301" s="347"/>
      <c r="E301" s="79"/>
      <c r="F301" s="79"/>
      <c r="G301" s="79"/>
      <c r="H301" s="79"/>
      <c r="I301" s="79"/>
      <c r="J301" s="347"/>
      <c r="K301" s="79"/>
      <c r="L301" s="112"/>
    </row>
    <row r="302" spans="3:11" ht="15">
      <c r="C302" s="75"/>
      <c r="D302" s="75"/>
      <c r="E302" s="75"/>
      <c r="F302" s="75"/>
      <c r="G302" s="75"/>
      <c r="H302" s="75"/>
      <c r="I302" s="75"/>
      <c r="J302" s="75"/>
      <c r="K302" s="75"/>
    </row>
  </sheetData>
  <sheetProtection/>
  <mergeCells count="25">
    <mergeCell ref="B32:L32"/>
    <mergeCell ref="F10:L10"/>
    <mergeCell ref="F12:L12"/>
    <mergeCell ref="F15:H15"/>
    <mergeCell ref="G18:J18"/>
    <mergeCell ref="B16:G16"/>
    <mergeCell ref="B18:F18"/>
    <mergeCell ref="B25:F25"/>
    <mergeCell ref="G30:L30"/>
    <mergeCell ref="H42:M42"/>
    <mergeCell ref="G5:J5"/>
    <mergeCell ref="H20:K20"/>
    <mergeCell ref="B20:G20"/>
    <mergeCell ref="J22:K22"/>
    <mergeCell ref="B23:G23"/>
    <mergeCell ref="A2:K2"/>
    <mergeCell ref="H41:M41"/>
    <mergeCell ref="B40:L40"/>
    <mergeCell ref="B34:L34"/>
    <mergeCell ref="B35:L35"/>
    <mergeCell ref="B36:L36"/>
    <mergeCell ref="B37:L37"/>
    <mergeCell ref="B38:L38"/>
    <mergeCell ref="B39:L39"/>
    <mergeCell ref="B33:L33"/>
  </mergeCells>
  <printOptions/>
  <pageMargins left="0.75" right="0.75" top="1" bottom="1" header="0.5" footer="0.5"/>
  <pageSetup horizontalDpi="600" verticalDpi="600" orientation="portrait" paperSize="9" scale="75" r:id="rId1"/>
  <headerFooter alignWithMargins="0">
    <oddHeader>&amp;RPyetesor me Shenime Shpjeguese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Z14" sqref="Z14"/>
    </sheetView>
  </sheetViews>
  <sheetFormatPr defaultColWidth="9.140625" defaultRowHeight="12.75"/>
  <cols>
    <col min="1" max="1" width="7.140625" style="2" customWidth="1"/>
    <col min="2" max="2" width="13.57421875" style="2" customWidth="1"/>
    <col min="3" max="3" width="56.8515625" style="2" customWidth="1"/>
    <col min="4" max="4" width="15.57421875" style="2" customWidth="1"/>
    <col min="5" max="5" width="13.28125" style="2" customWidth="1"/>
    <col min="6" max="6" width="13.8515625" style="2" customWidth="1"/>
    <col min="7" max="7" width="9.57421875" style="2" customWidth="1"/>
    <col min="8" max="8" width="12.7109375" style="2" hidden="1" customWidth="1"/>
    <col min="9" max="20" width="0" style="2" hidden="1" customWidth="1"/>
    <col min="21" max="16384" width="9.140625" style="2" customWidth="1"/>
  </cols>
  <sheetData>
    <row r="1" spans="1:9" s="88" customFormat="1" ht="15.75">
      <c r="A1" s="291" t="s">
        <v>714</v>
      </c>
      <c r="B1" s="103"/>
      <c r="C1" s="271" t="s">
        <v>732</v>
      </c>
      <c r="D1" s="152" t="s">
        <v>462</v>
      </c>
      <c r="E1" s="103"/>
      <c r="F1" s="83" t="s">
        <v>644</v>
      </c>
      <c r="G1" s="103"/>
      <c r="H1" s="103"/>
      <c r="I1" s="87"/>
    </row>
    <row r="2" spans="1:7" ht="12.75">
      <c r="A2" s="3"/>
      <c r="C2" s="292" t="s">
        <v>455</v>
      </c>
      <c r="D2" s="11" t="s">
        <v>747</v>
      </c>
      <c r="E2" s="3"/>
      <c r="F2" s="3"/>
      <c r="G2" s="3"/>
    </row>
    <row r="3" spans="1:6" ht="12.75">
      <c r="A3" s="3"/>
      <c r="B3" s="3"/>
      <c r="C3" s="3"/>
      <c r="E3" s="3"/>
      <c r="F3" s="10" t="s">
        <v>117</v>
      </c>
    </row>
    <row r="4" spans="1:7" ht="15.75">
      <c r="A4" s="24" t="s">
        <v>69</v>
      </c>
      <c r="B4" s="24" t="s">
        <v>1</v>
      </c>
      <c r="C4" s="24" t="s">
        <v>45</v>
      </c>
      <c r="D4" s="24" t="s">
        <v>0</v>
      </c>
      <c r="E4" s="415" t="s">
        <v>139</v>
      </c>
      <c r="F4" s="416"/>
      <c r="G4" s="24" t="s">
        <v>0</v>
      </c>
    </row>
    <row r="5" spans="1:7" ht="15.75">
      <c r="A5" s="89" t="s">
        <v>459</v>
      </c>
      <c r="B5" s="89" t="s">
        <v>460</v>
      </c>
      <c r="C5" s="89"/>
      <c r="D5" s="89" t="s">
        <v>476</v>
      </c>
      <c r="E5" s="24" t="s">
        <v>46</v>
      </c>
      <c r="F5" s="24" t="s">
        <v>47</v>
      </c>
      <c r="G5" s="89" t="s">
        <v>140</v>
      </c>
    </row>
    <row r="6" spans="1:7" ht="15.75">
      <c r="A6" s="25"/>
      <c r="B6" s="89" t="s">
        <v>461</v>
      </c>
      <c r="C6" s="25"/>
      <c r="D6" s="25" t="s">
        <v>477</v>
      </c>
      <c r="E6" s="25"/>
      <c r="F6" s="25"/>
      <c r="G6" s="25"/>
    </row>
    <row r="7" spans="1:7" ht="12.75">
      <c r="A7" s="21" t="s">
        <v>39</v>
      </c>
      <c r="B7" s="21" t="s">
        <v>40</v>
      </c>
      <c r="C7" s="161" t="s">
        <v>41</v>
      </c>
      <c r="D7" s="21" t="s">
        <v>48</v>
      </c>
      <c r="E7" s="21" t="s">
        <v>49</v>
      </c>
      <c r="F7" s="21" t="s">
        <v>50</v>
      </c>
      <c r="G7" s="21" t="s">
        <v>557</v>
      </c>
    </row>
    <row r="8" spans="1:39" s="96" customFormat="1" ht="21" customHeight="1">
      <c r="A8" s="93">
        <v>1</v>
      </c>
      <c r="B8" s="90" t="s">
        <v>616</v>
      </c>
      <c r="C8" s="23" t="s">
        <v>615</v>
      </c>
      <c r="D8" s="208"/>
      <c r="E8" s="208">
        <f>E9+E10</f>
        <v>1079906498</v>
      </c>
      <c r="F8" s="208">
        <f>F9+F10</f>
        <v>1079906498</v>
      </c>
      <c r="G8" s="208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</row>
    <row r="9" spans="1:39" s="96" customFormat="1" ht="18" customHeight="1">
      <c r="A9" s="91">
        <v>2</v>
      </c>
      <c r="B9" s="13">
        <v>230</v>
      </c>
      <c r="C9" s="26" t="s">
        <v>456</v>
      </c>
      <c r="D9" s="208"/>
      <c r="E9" s="208"/>
      <c r="F9" s="208"/>
      <c r="G9" s="208">
        <f>D9+E9-F9</f>
        <v>0</v>
      </c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</row>
    <row r="10" spans="1:39" s="96" customFormat="1" ht="18" customHeight="1">
      <c r="A10" s="93">
        <v>3</v>
      </c>
      <c r="B10" s="13">
        <v>231</v>
      </c>
      <c r="C10" s="26" t="s">
        <v>457</v>
      </c>
      <c r="D10" s="208"/>
      <c r="E10" s="208">
        <f>1002308825+76904687+692986</f>
        <v>1079906498</v>
      </c>
      <c r="F10" s="208">
        <f>1002308825+76904687+692986</f>
        <v>1079906498</v>
      </c>
      <c r="G10" s="208">
        <f>D10+E10-F10</f>
        <v>0</v>
      </c>
      <c r="H10" s="95">
        <f>1079906498</f>
        <v>1079906498</v>
      </c>
      <c r="I10" s="95">
        <f>E10-H10</f>
        <v>0</v>
      </c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</row>
    <row r="11" spans="1:39" s="96" customFormat="1" ht="18" customHeight="1">
      <c r="A11" s="91">
        <v>4</v>
      </c>
      <c r="B11" s="13" t="s">
        <v>463</v>
      </c>
      <c r="C11" s="26" t="s">
        <v>458</v>
      </c>
      <c r="D11" s="208">
        <f>SUM(D12:D13)</f>
        <v>0</v>
      </c>
      <c r="E11" s="208">
        <f>SUM(E12:E13)</f>
        <v>0</v>
      </c>
      <c r="F11" s="208">
        <f>SUM(F12:F13)</f>
        <v>0</v>
      </c>
      <c r="G11" s="208">
        <f>SUM(G12:G13)</f>
        <v>0</v>
      </c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</row>
    <row r="12" spans="1:39" s="96" customFormat="1" ht="14.25">
      <c r="A12" s="93">
        <v>5</v>
      </c>
      <c r="B12" s="45">
        <v>25</v>
      </c>
      <c r="C12" s="14" t="s">
        <v>175</v>
      </c>
      <c r="D12" s="97"/>
      <c r="E12" s="97">
        <v>0</v>
      </c>
      <c r="F12" s="97">
        <v>0</v>
      </c>
      <c r="G12" s="97">
        <f>D12+E12-F12</f>
        <v>0</v>
      </c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</row>
    <row r="13" spans="1:39" s="96" customFormat="1" ht="15">
      <c r="A13" s="91">
        <v>6</v>
      </c>
      <c r="B13" s="12">
        <v>26</v>
      </c>
      <c r="C13" s="14" t="s">
        <v>112</v>
      </c>
      <c r="D13" s="97"/>
      <c r="E13" s="97">
        <v>0</v>
      </c>
      <c r="F13" s="97">
        <v>0</v>
      </c>
      <c r="G13" s="97">
        <f>D13+E13-F13</f>
        <v>0</v>
      </c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</row>
    <row r="14" spans="1:7" ht="20.25" customHeight="1">
      <c r="A14" s="93">
        <v>7</v>
      </c>
      <c r="B14" s="90" t="s">
        <v>618</v>
      </c>
      <c r="C14" s="23" t="s">
        <v>617</v>
      </c>
      <c r="D14" s="208">
        <f>SUM(D15:D18)</f>
        <v>0</v>
      </c>
      <c r="E14" s="208">
        <f>SUM(E15:E18)</f>
        <v>0</v>
      </c>
      <c r="F14" s="208">
        <f>SUM(F15:F18)</f>
        <v>0</v>
      </c>
      <c r="G14" s="208">
        <f>SUM(G15:G18)</f>
        <v>0</v>
      </c>
    </row>
    <row r="15" spans="1:39" s="96" customFormat="1" ht="14.25">
      <c r="A15" s="91">
        <v>8</v>
      </c>
      <c r="B15" s="91">
        <v>105</v>
      </c>
      <c r="C15" s="92" t="s">
        <v>467</v>
      </c>
      <c r="D15" s="97">
        <v>0</v>
      </c>
      <c r="E15" s="97">
        <v>0</v>
      </c>
      <c r="F15" s="97"/>
      <c r="G15" s="97">
        <f>D15+F15-E15</f>
        <v>0</v>
      </c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</row>
    <row r="16" spans="1:39" s="96" customFormat="1" ht="12.75">
      <c r="A16" s="93">
        <v>9</v>
      </c>
      <c r="B16" s="47">
        <v>1050</v>
      </c>
      <c r="C16" s="48" t="s">
        <v>572</v>
      </c>
      <c r="D16" s="97">
        <v>0</v>
      </c>
      <c r="E16" s="97">
        <v>0</v>
      </c>
      <c r="F16" s="97">
        <v>0</v>
      </c>
      <c r="G16" s="97">
        <f>D16+F16-E16</f>
        <v>0</v>
      </c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</row>
    <row r="17" spans="1:39" s="96" customFormat="1" ht="14.25">
      <c r="A17" s="91">
        <v>10</v>
      </c>
      <c r="B17" s="27">
        <v>1051</v>
      </c>
      <c r="C17" s="48" t="s">
        <v>465</v>
      </c>
      <c r="D17" s="97">
        <v>0</v>
      </c>
      <c r="E17" s="97">
        <v>0</v>
      </c>
      <c r="F17" s="97">
        <v>0</v>
      </c>
      <c r="G17" s="97">
        <f>D17+F17-E17</f>
        <v>0</v>
      </c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</row>
    <row r="18" spans="1:39" s="96" customFormat="1" ht="12.75">
      <c r="A18" s="93">
        <v>11</v>
      </c>
      <c r="B18" s="27">
        <v>1052</v>
      </c>
      <c r="C18" s="48" t="s">
        <v>464</v>
      </c>
      <c r="D18" s="97">
        <v>0</v>
      </c>
      <c r="E18" s="97">
        <v>0</v>
      </c>
      <c r="F18" s="97">
        <v>0</v>
      </c>
      <c r="G18" s="97">
        <f>D18+F18-E18</f>
        <v>0</v>
      </c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</row>
    <row r="19" spans="1:39" s="96" customFormat="1" ht="14.25">
      <c r="A19" s="91">
        <v>12</v>
      </c>
      <c r="B19" s="21">
        <v>1059</v>
      </c>
      <c r="C19" s="19" t="s">
        <v>466</v>
      </c>
      <c r="D19" s="97">
        <v>0</v>
      </c>
      <c r="E19" s="97">
        <v>0</v>
      </c>
      <c r="F19" s="97">
        <v>0</v>
      </c>
      <c r="G19" s="97">
        <f>D19+F19-E19</f>
        <v>0</v>
      </c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</row>
    <row r="20" spans="1:7" ht="21" customHeight="1">
      <c r="A20" s="93">
        <v>13</v>
      </c>
      <c r="B20" s="12">
        <v>106</v>
      </c>
      <c r="C20" s="14" t="s">
        <v>468</v>
      </c>
      <c r="D20" s="208">
        <f>SUM(D21:D23)</f>
        <v>0</v>
      </c>
      <c r="E20" s="208">
        <f>SUM(E21:E23)</f>
        <v>0</v>
      </c>
      <c r="F20" s="208">
        <f>SUM(F21:F23)</f>
        <v>0</v>
      </c>
      <c r="G20" s="208">
        <f>SUM(G21:G23)</f>
        <v>0</v>
      </c>
    </row>
    <row r="21" spans="1:7" ht="15.75" customHeight="1">
      <c r="A21" s="91">
        <v>14</v>
      </c>
      <c r="B21" s="21">
        <v>1060</v>
      </c>
      <c r="C21" s="19" t="s">
        <v>97</v>
      </c>
      <c r="D21" s="97">
        <v>0</v>
      </c>
      <c r="E21" s="97">
        <v>0</v>
      </c>
      <c r="F21" s="97">
        <v>0</v>
      </c>
      <c r="G21" s="97">
        <f>D21+F21-E21</f>
        <v>0</v>
      </c>
    </row>
    <row r="22" spans="1:7" ht="15.75" customHeight="1">
      <c r="A22" s="93">
        <v>15</v>
      </c>
      <c r="B22" s="22">
        <v>1061</v>
      </c>
      <c r="C22" s="19" t="s">
        <v>98</v>
      </c>
      <c r="D22" s="97">
        <v>0</v>
      </c>
      <c r="E22" s="97">
        <v>0</v>
      </c>
      <c r="F22" s="97">
        <v>0</v>
      </c>
      <c r="G22" s="97">
        <f>D22+F22-E22</f>
        <v>0</v>
      </c>
    </row>
    <row r="23" spans="1:7" ht="15.75" customHeight="1">
      <c r="A23" s="91">
        <v>16</v>
      </c>
      <c r="B23" s="22">
        <v>1069</v>
      </c>
      <c r="C23" s="19" t="s">
        <v>141</v>
      </c>
      <c r="D23" s="97">
        <v>0</v>
      </c>
      <c r="E23" s="97">
        <v>0</v>
      </c>
      <c r="F23" s="97">
        <v>0</v>
      </c>
      <c r="G23" s="97">
        <f>D23+F23-E23</f>
        <v>0</v>
      </c>
    </row>
    <row r="24" spans="1:7" ht="18.75" customHeight="1">
      <c r="A24" s="93">
        <v>17</v>
      </c>
      <c r="B24" s="91">
        <v>14</v>
      </c>
      <c r="C24" s="92" t="s">
        <v>469</v>
      </c>
      <c r="D24" s="208">
        <f>SUM(D25:D26)</f>
        <v>0</v>
      </c>
      <c r="E24" s="208">
        <f>SUM(E25:E26)</f>
        <v>0</v>
      </c>
      <c r="F24" s="208">
        <f>SUM(F25:F26)</f>
        <v>0</v>
      </c>
      <c r="G24" s="208">
        <f>SUM(G25:G26)</f>
        <v>0</v>
      </c>
    </row>
    <row r="25" spans="1:7" ht="15.75" customHeight="1">
      <c r="A25" s="91">
        <v>18</v>
      </c>
      <c r="B25" s="37">
        <v>145</v>
      </c>
      <c r="C25" s="94" t="s">
        <v>72</v>
      </c>
      <c r="D25" s="97">
        <v>0</v>
      </c>
      <c r="E25" s="97">
        <v>0</v>
      </c>
      <c r="F25" s="97">
        <v>0</v>
      </c>
      <c r="G25" s="97">
        <f>D25+F25-E25</f>
        <v>0</v>
      </c>
    </row>
    <row r="26" spans="1:7" ht="15.75" customHeight="1">
      <c r="A26" s="93">
        <v>19</v>
      </c>
      <c r="B26" s="16">
        <v>146</v>
      </c>
      <c r="C26" s="17" t="s">
        <v>73</v>
      </c>
      <c r="D26" s="97">
        <v>0</v>
      </c>
      <c r="E26" s="97">
        <v>0</v>
      </c>
      <c r="F26" s="97">
        <v>0</v>
      </c>
      <c r="G26" s="97">
        <f>D26+F26-E26</f>
        <v>0</v>
      </c>
    </row>
    <row r="27" spans="1:7" ht="18.75" customHeight="1">
      <c r="A27" s="91">
        <v>20</v>
      </c>
      <c r="B27" s="91">
        <v>11</v>
      </c>
      <c r="C27" s="92" t="s">
        <v>470</v>
      </c>
      <c r="D27" s="208">
        <f>SUM(D28:D30)</f>
        <v>0</v>
      </c>
      <c r="E27" s="208">
        <f>SUM(E28:E30)</f>
        <v>0</v>
      </c>
      <c r="F27" s="208">
        <f>SUM(F28:F30)</f>
        <v>0</v>
      </c>
      <c r="G27" s="208">
        <f>SUM(G28:G30)</f>
        <v>0</v>
      </c>
    </row>
    <row r="28" spans="1:7" ht="15" customHeight="1">
      <c r="A28" s="93">
        <v>21</v>
      </c>
      <c r="B28" s="16">
        <v>111</v>
      </c>
      <c r="C28" s="17" t="s">
        <v>173</v>
      </c>
      <c r="D28" s="97">
        <v>0</v>
      </c>
      <c r="E28" s="97">
        <v>0</v>
      </c>
      <c r="F28" s="97">
        <v>0</v>
      </c>
      <c r="G28" s="97">
        <f aca="true" t="shared" si="0" ref="G28:G34">D28+F28-E28</f>
        <v>0</v>
      </c>
    </row>
    <row r="29" spans="1:7" ht="15" customHeight="1">
      <c r="A29" s="91">
        <v>22</v>
      </c>
      <c r="B29" s="16">
        <v>115</v>
      </c>
      <c r="C29" s="17" t="s">
        <v>99</v>
      </c>
      <c r="D29" s="97">
        <v>0</v>
      </c>
      <c r="E29" s="97">
        <v>0</v>
      </c>
      <c r="F29" s="97">
        <v>0</v>
      </c>
      <c r="G29" s="97">
        <f t="shared" si="0"/>
        <v>0</v>
      </c>
    </row>
    <row r="30" spans="1:7" ht="15" customHeight="1">
      <c r="A30" s="93">
        <v>23</v>
      </c>
      <c r="B30" s="16">
        <v>116</v>
      </c>
      <c r="C30" s="17" t="s">
        <v>100</v>
      </c>
      <c r="D30" s="97">
        <v>0</v>
      </c>
      <c r="E30" s="97">
        <v>0</v>
      </c>
      <c r="F30" s="97">
        <v>0</v>
      </c>
      <c r="G30" s="97">
        <f t="shared" si="0"/>
        <v>0</v>
      </c>
    </row>
    <row r="31" spans="1:7" ht="18.75" customHeight="1">
      <c r="A31" s="91">
        <v>24</v>
      </c>
      <c r="B31" s="91">
        <v>12</v>
      </c>
      <c r="C31" s="92" t="s">
        <v>471</v>
      </c>
      <c r="D31" s="208"/>
      <c r="E31" s="208">
        <v>0</v>
      </c>
      <c r="F31" s="208">
        <v>0</v>
      </c>
      <c r="G31" s="208">
        <f t="shared" si="0"/>
        <v>0</v>
      </c>
    </row>
    <row r="32" spans="1:7" ht="18.75" customHeight="1">
      <c r="A32" s="93">
        <v>25</v>
      </c>
      <c r="B32" s="91" t="s">
        <v>475</v>
      </c>
      <c r="C32" s="92" t="s">
        <v>472</v>
      </c>
      <c r="D32" s="208">
        <f>SUM(D33:D34)</f>
        <v>0</v>
      </c>
      <c r="E32" s="208">
        <f>SUM(E33:E34)</f>
        <v>0</v>
      </c>
      <c r="F32" s="208">
        <f>SUM(F33:F34)</f>
        <v>0</v>
      </c>
      <c r="G32" s="208">
        <f>SUM(G33:G34)</f>
        <v>0</v>
      </c>
    </row>
    <row r="33" spans="1:7" ht="15" customHeight="1">
      <c r="A33" s="91">
        <v>26</v>
      </c>
      <c r="B33" s="91">
        <v>16</v>
      </c>
      <c r="C33" s="151" t="s">
        <v>473</v>
      </c>
      <c r="D33" s="97">
        <v>0</v>
      </c>
      <c r="E33" s="97">
        <v>0</v>
      </c>
      <c r="F33" s="97">
        <v>0</v>
      </c>
      <c r="G33" s="97">
        <f t="shared" si="0"/>
        <v>0</v>
      </c>
    </row>
    <row r="34" spans="1:7" ht="15" customHeight="1">
      <c r="A34" s="93">
        <v>27</v>
      </c>
      <c r="B34" s="91">
        <v>17</v>
      </c>
      <c r="C34" s="151" t="s">
        <v>474</v>
      </c>
      <c r="D34" s="97">
        <v>0</v>
      </c>
      <c r="E34" s="97">
        <v>0</v>
      </c>
      <c r="F34" s="97">
        <v>0</v>
      </c>
      <c r="G34" s="97">
        <f t="shared" si="0"/>
        <v>0</v>
      </c>
    </row>
    <row r="35" spans="1:7" ht="20.25" customHeight="1">
      <c r="A35" s="93">
        <v>29</v>
      </c>
      <c r="B35" s="90" t="s">
        <v>620</v>
      </c>
      <c r="C35" s="23" t="s">
        <v>619</v>
      </c>
      <c r="D35" s="417"/>
      <c r="E35" s="417"/>
      <c r="F35" s="417"/>
      <c r="G35" s="417"/>
    </row>
    <row r="36" spans="1:7" ht="15" customHeight="1">
      <c r="A36" s="93">
        <v>30</v>
      </c>
      <c r="B36" s="419" t="s">
        <v>621</v>
      </c>
      <c r="C36" s="420"/>
      <c r="D36" s="418"/>
      <c r="E36" s="418"/>
      <c r="F36" s="418"/>
      <c r="G36" s="418"/>
    </row>
    <row r="38" spans="1:5" ht="12.75">
      <c r="A38" s="368" t="s">
        <v>664</v>
      </c>
      <c r="B38" s="369"/>
      <c r="C38" s="46" t="s">
        <v>669</v>
      </c>
      <c r="D38" s="86" t="s">
        <v>678</v>
      </c>
      <c r="E38" s="86" t="s">
        <v>679</v>
      </c>
    </row>
    <row r="39" spans="1:5" ht="12.75">
      <c r="A39" s="368" t="s">
        <v>665</v>
      </c>
      <c r="B39" s="369"/>
      <c r="C39" s="220" t="s">
        <v>698</v>
      </c>
      <c r="D39" s="215">
        <f>D15-'F1''Pozicioni Financiar'!E112</f>
        <v>0</v>
      </c>
      <c r="E39" s="215">
        <f>G15-'F1''Pozicioni Financiar'!D112</f>
        <v>0</v>
      </c>
    </row>
    <row r="40" spans="1:5" ht="12.75">
      <c r="A40" s="368" t="s">
        <v>672</v>
      </c>
      <c r="B40" s="369"/>
      <c r="C40" s="220" t="s">
        <v>699</v>
      </c>
      <c r="D40" s="215">
        <f>D20-'F1''Pozicioni Financiar'!E113</f>
        <v>0</v>
      </c>
      <c r="E40" s="215">
        <f>G20-'F1''Pozicioni Financiar'!D114</f>
        <v>0</v>
      </c>
    </row>
    <row r="41" spans="1:5" ht="12.75">
      <c r="A41" s="368" t="s">
        <v>688</v>
      </c>
      <c r="B41" s="369"/>
      <c r="C41" s="220" t="s">
        <v>717</v>
      </c>
      <c r="D41" s="215">
        <f>D28-'F1''Pozicioni Financiar'!E109</f>
        <v>0</v>
      </c>
      <c r="E41" s="215">
        <f>G28-'F1''Pozicioni Financiar'!D109</f>
        <v>0</v>
      </c>
    </row>
    <row r="42" spans="1:5" ht="12.75">
      <c r="A42" s="368" t="s">
        <v>689</v>
      </c>
      <c r="B42" s="369"/>
      <c r="C42" s="220" t="s">
        <v>718</v>
      </c>
      <c r="D42" s="215">
        <f>D29-'F1''Pozicioni Financiar'!E110</f>
        <v>0</v>
      </c>
      <c r="E42" s="215">
        <f>G29-'F1''Pozicioni Financiar'!D110</f>
        <v>0</v>
      </c>
    </row>
    <row r="43" spans="1:5" ht="12.75">
      <c r="A43" s="368" t="s">
        <v>690</v>
      </c>
      <c r="B43" s="369"/>
      <c r="C43" s="220" t="s">
        <v>700</v>
      </c>
      <c r="D43" s="215">
        <f>D31-'F1''Pozicioni Financiar'!E107</f>
        <v>0</v>
      </c>
      <c r="E43" s="215">
        <f>G31-'F1''Pozicioni Financiar'!D107</f>
        <v>0</v>
      </c>
    </row>
    <row r="44" spans="1:5" ht="12.75">
      <c r="A44" s="368" t="s">
        <v>691</v>
      </c>
      <c r="B44" s="369"/>
      <c r="C44" s="220" t="s">
        <v>701</v>
      </c>
      <c r="D44" s="215">
        <f>D32-'F1''Pozicioni Financiar'!E101</f>
        <v>0</v>
      </c>
      <c r="E44" s="215">
        <f>G32-'F1''Pozicioni Financiar'!D101</f>
        <v>0</v>
      </c>
    </row>
    <row r="45" spans="1:5" ht="12.75">
      <c r="A45" s="368" t="s">
        <v>719</v>
      </c>
      <c r="B45" s="369"/>
      <c r="C45" s="220" t="s">
        <v>702</v>
      </c>
      <c r="D45" s="215">
        <f>D9-'F1''Pozicioni Financiar'!E71</f>
        <v>0</v>
      </c>
      <c r="E45" s="215">
        <f>G9-'F1''Pozicioni Financiar'!D71</f>
        <v>0</v>
      </c>
    </row>
    <row r="46" spans="1:5" ht="12.75">
      <c r="A46" s="368" t="s">
        <v>720</v>
      </c>
      <c r="B46" s="369"/>
      <c r="C46" s="220" t="s">
        <v>703</v>
      </c>
      <c r="D46" s="215">
        <f>D10-'F1''Pozicioni Financiar'!E72</f>
        <v>0</v>
      </c>
      <c r="E46" s="215">
        <f>G10-'F1''Pozicioni Financiar'!D72</f>
        <v>0</v>
      </c>
    </row>
    <row r="47" spans="1:5" ht="12.75">
      <c r="A47" s="368" t="s">
        <v>721</v>
      </c>
      <c r="B47" s="369"/>
      <c r="C47" s="220" t="s">
        <v>722</v>
      </c>
      <c r="D47" s="215">
        <f>D11-'F1''Pozicioni Financiar'!E67</f>
        <v>0</v>
      </c>
      <c r="E47" s="215">
        <f>G11-'F1''Pozicioni Financiar'!D67</f>
        <v>0</v>
      </c>
    </row>
  </sheetData>
  <sheetProtection/>
  <mergeCells count="16">
    <mergeCell ref="G35:G36"/>
    <mergeCell ref="B36:C36"/>
    <mergeCell ref="A46:B46"/>
    <mergeCell ref="A38:B38"/>
    <mergeCell ref="A39:B39"/>
    <mergeCell ref="A40:B40"/>
    <mergeCell ref="A43:B43"/>
    <mergeCell ref="A44:B44"/>
    <mergeCell ref="A45:B45"/>
    <mergeCell ref="A47:B47"/>
    <mergeCell ref="A41:B41"/>
    <mergeCell ref="A42:B42"/>
    <mergeCell ref="E4:F4"/>
    <mergeCell ref="D35:D36"/>
    <mergeCell ref="E35:E36"/>
    <mergeCell ref="F35:F36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64"/>
  <sheetViews>
    <sheetView zoomScalePageLayoutView="0" workbookViewId="0" topLeftCell="A1">
      <selection activeCell="D89" sqref="D89:G108"/>
    </sheetView>
  </sheetViews>
  <sheetFormatPr defaultColWidth="14.7109375" defaultRowHeight="12.75"/>
  <cols>
    <col min="1" max="1" width="4.00390625" style="2" customWidth="1"/>
    <col min="2" max="2" width="7.140625" style="2" customWidth="1"/>
    <col min="3" max="3" width="31.421875" style="2" customWidth="1"/>
    <col min="4" max="4" width="11.8515625" style="2" customWidth="1"/>
    <col min="5" max="5" width="13.00390625" style="2" customWidth="1"/>
    <col min="6" max="6" width="11.00390625" style="2" customWidth="1"/>
    <col min="7" max="7" width="11.140625" style="2" customWidth="1"/>
    <col min="8" max="8" width="9.57421875" style="2" customWidth="1"/>
    <col min="9" max="9" width="10.57421875" style="2" customWidth="1"/>
    <col min="10" max="10" width="8.57421875" style="2" customWidth="1"/>
    <col min="11" max="11" width="11.28125" style="2" customWidth="1"/>
    <col min="12" max="12" width="10.7109375" style="2" customWidth="1"/>
    <col min="13" max="13" width="10.57421875" style="2" customWidth="1"/>
    <col min="14" max="14" width="11.57421875" style="260" customWidth="1"/>
    <col min="15" max="15" width="18.7109375" style="267" hidden="1" customWidth="1"/>
    <col min="16" max="16" width="17.28125" style="115" hidden="1" customWidth="1"/>
    <col min="17" max="17" width="19.7109375" style="313" hidden="1" customWidth="1"/>
    <col min="18" max="24" width="0" style="2" hidden="1" customWidth="1"/>
    <col min="25" max="16384" width="14.7109375" style="2" customWidth="1"/>
  </cols>
  <sheetData>
    <row r="1" spans="1:17" s="88" customFormat="1" ht="12.75">
      <c r="A1" s="291" t="s">
        <v>184</v>
      </c>
      <c r="B1" s="293"/>
      <c r="C1" s="293"/>
      <c r="D1" s="421" t="s">
        <v>713</v>
      </c>
      <c r="E1" s="421"/>
      <c r="F1" s="428" t="s">
        <v>732</v>
      </c>
      <c r="G1" s="429"/>
      <c r="H1" s="429"/>
      <c r="I1" s="429"/>
      <c r="J1" s="430"/>
      <c r="K1" s="294" t="s">
        <v>462</v>
      </c>
      <c r="L1" s="295"/>
      <c r="N1" s="259"/>
      <c r="O1" s="311"/>
      <c r="Q1" s="312"/>
    </row>
    <row r="2" spans="1:12" ht="12.75">
      <c r="A2" s="5"/>
      <c r="B2" s="293"/>
      <c r="C2" s="421" t="s">
        <v>485</v>
      </c>
      <c r="D2" s="421"/>
      <c r="E2" s="421"/>
      <c r="F2" s="421"/>
      <c r="G2" s="421"/>
      <c r="H2" s="421"/>
      <c r="I2" s="421"/>
      <c r="J2" s="293" t="s">
        <v>147</v>
      </c>
      <c r="K2" s="293">
        <v>2019</v>
      </c>
      <c r="L2" s="83" t="s">
        <v>645</v>
      </c>
    </row>
    <row r="3" spans="1:13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3" t="s">
        <v>116</v>
      </c>
    </row>
    <row r="4" spans="1:14" ht="12.75">
      <c r="A4" s="300"/>
      <c r="B4" s="300"/>
      <c r="C4" s="245"/>
      <c r="D4" s="248" t="s">
        <v>6</v>
      </c>
      <c r="E4" s="422" t="s">
        <v>483</v>
      </c>
      <c r="F4" s="422"/>
      <c r="G4" s="422"/>
      <c r="H4" s="422"/>
      <c r="I4" s="422"/>
      <c r="J4" s="422" t="s">
        <v>484</v>
      </c>
      <c r="K4" s="422"/>
      <c r="L4" s="422"/>
      <c r="M4" s="422"/>
      <c r="N4" s="301" t="s">
        <v>79</v>
      </c>
    </row>
    <row r="5" spans="1:14" ht="12.75">
      <c r="A5" s="277" t="s">
        <v>69</v>
      </c>
      <c r="B5" s="302" t="s">
        <v>69</v>
      </c>
      <c r="C5" s="247" t="s">
        <v>5</v>
      </c>
      <c r="D5" s="247" t="s">
        <v>481</v>
      </c>
      <c r="E5" s="247" t="s">
        <v>121</v>
      </c>
      <c r="F5" s="422" t="s">
        <v>123</v>
      </c>
      <c r="G5" s="422"/>
      <c r="H5" s="247" t="s">
        <v>118</v>
      </c>
      <c r="I5" s="247" t="s">
        <v>9</v>
      </c>
      <c r="J5" s="247" t="s">
        <v>77</v>
      </c>
      <c r="K5" s="247" t="s">
        <v>78</v>
      </c>
      <c r="L5" s="247" t="s">
        <v>127</v>
      </c>
      <c r="M5" s="247" t="s">
        <v>9</v>
      </c>
      <c r="N5" s="303" t="s">
        <v>80</v>
      </c>
    </row>
    <row r="6" spans="1:14" ht="12.75">
      <c r="A6" s="277"/>
      <c r="B6" s="277" t="s">
        <v>340</v>
      </c>
      <c r="C6" s="247"/>
      <c r="D6" s="247" t="s">
        <v>482</v>
      </c>
      <c r="E6" s="247" t="s">
        <v>122</v>
      </c>
      <c r="F6" s="247" t="s">
        <v>124</v>
      </c>
      <c r="G6" s="247" t="s">
        <v>126</v>
      </c>
      <c r="H6" s="247" t="s">
        <v>119</v>
      </c>
      <c r="I6" s="247" t="s">
        <v>44</v>
      </c>
      <c r="J6" s="247"/>
      <c r="K6" s="247" t="s">
        <v>81</v>
      </c>
      <c r="L6" s="247" t="s">
        <v>91</v>
      </c>
      <c r="M6" s="247" t="s">
        <v>44</v>
      </c>
      <c r="N6" s="303" t="s">
        <v>7</v>
      </c>
    </row>
    <row r="7" spans="1:14" ht="12.75">
      <c r="A7" s="280"/>
      <c r="B7" s="280" t="s">
        <v>479</v>
      </c>
      <c r="C7" s="249"/>
      <c r="D7" s="249"/>
      <c r="E7" s="249" t="s">
        <v>76</v>
      </c>
      <c r="F7" s="249" t="s">
        <v>125</v>
      </c>
      <c r="G7" s="249" t="s">
        <v>125</v>
      </c>
      <c r="H7" s="249" t="s">
        <v>120</v>
      </c>
      <c r="I7" s="249"/>
      <c r="J7" s="249"/>
      <c r="K7" s="249"/>
      <c r="L7" s="249" t="s">
        <v>128</v>
      </c>
      <c r="M7" s="249"/>
      <c r="N7" s="304"/>
    </row>
    <row r="8" spans="1:14" ht="12.75">
      <c r="A8" s="13" t="s">
        <v>39</v>
      </c>
      <c r="B8" s="13" t="s">
        <v>40</v>
      </c>
      <c r="C8" s="18" t="s">
        <v>41</v>
      </c>
      <c r="D8" s="18">
        <v>1</v>
      </c>
      <c r="E8" s="18"/>
      <c r="F8" s="18"/>
      <c r="G8" s="18">
        <v>4</v>
      </c>
      <c r="H8" s="18">
        <v>5</v>
      </c>
      <c r="I8" s="18">
        <v>6</v>
      </c>
      <c r="J8" s="18">
        <v>7</v>
      </c>
      <c r="K8" s="18">
        <v>8</v>
      </c>
      <c r="L8" s="18">
        <v>9</v>
      </c>
      <c r="M8" s="18">
        <v>10</v>
      </c>
      <c r="N8" s="261">
        <v>11</v>
      </c>
    </row>
    <row r="9" spans="1:14" ht="18" customHeight="1">
      <c r="A9" s="13">
        <v>1</v>
      </c>
      <c r="B9" s="225" t="s">
        <v>706</v>
      </c>
      <c r="C9" s="36" t="s">
        <v>478</v>
      </c>
      <c r="D9" s="241">
        <f>SUM(D10:D12)</f>
        <v>2152586663</v>
      </c>
      <c r="E9" s="241">
        <f aca="true" t="shared" si="0" ref="E9:N9">SUM(E10:E12)</f>
        <v>345689360</v>
      </c>
      <c r="F9" s="241">
        <f t="shared" si="0"/>
        <v>0</v>
      </c>
      <c r="G9" s="241">
        <f t="shared" si="0"/>
        <v>0</v>
      </c>
      <c r="H9" s="241">
        <f t="shared" si="0"/>
        <v>0</v>
      </c>
      <c r="I9" s="241">
        <f t="shared" si="0"/>
        <v>345689360</v>
      </c>
      <c r="J9" s="241">
        <f t="shared" si="0"/>
        <v>0</v>
      </c>
      <c r="K9" s="241">
        <f t="shared" si="0"/>
        <v>0</v>
      </c>
      <c r="L9" s="241">
        <f t="shared" si="0"/>
        <v>0</v>
      </c>
      <c r="M9" s="241">
        <f t="shared" si="0"/>
        <v>0</v>
      </c>
      <c r="N9" s="262">
        <f t="shared" si="0"/>
        <v>2498276023</v>
      </c>
    </row>
    <row r="10" spans="1:14" ht="24.75" customHeight="1">
      <c r="A10" s="13">
        <v>2</v>
      </c>
      <c r="B10" s="15">
        <v>201</v>
      </c>
      <c r="C10" s="349" t="s">
        <v>130</v>
      </c>
      <c r="D10" s="242"/>
      <c r="E10" s="243"/>
      <c r="F10" s="243"/>
      <c r="G10" s="243"/>
      <c r="H10" s="243"/>
      <c r="I10" s="241">
        <f>SUM(E10:H10)</f>
        <v>0</v>
      </c>
      <c r="J10" s="243"/>
      <c r="K10" s="243"/>
      <c r="L10" s="243"/>
      <c r="M10" s="242">
        <f>SUM(J9:L10)</f>
        <v>0</v>
      </c>
      <c r="N10" s="263">
        <f>D10+I10-M10</f>
        <v>0</v>
      </c>
    </row>
    <row r="11" spans="1:16" ht="13.5" customHeight="1">
      <c r="A11" s="13">
        <v>3</v>
      </c>
      <c r="B11" s="15">
        <v>202</v>
      </c>
      <c r="C11" s="352" t="s">
        <v>142</v>
      </c>
      <c r="D11" s="242">
        <v>48059069</v>
      </c>
      <c r="E11" s="243">
        <v>140902027</v>
      </c>
      <c r="F11" s="243"/>
      <c r="G11" s="243"/>
      <c r="H11" s="243"/>
      <c r="I11" s="241">
        <f>SUM(E11:H11)</f>
        <v>140902027</v>
      </c>
      <c r="J11" s="243"/>
      <c r="K11" s="243"/>
      <c r="L11" s="243"/>
      <c r="M11" s="242">
        <f>SUM(J10:L11)</f>
        <v>0</v>
      </c>
      <c r="N11" s="317">
        <f>D11+I11-M11</f>
        <v>188961096</v>
      </c>
      <c r="O11" s="267">
        <v>188961096</v>
      </c>
      <c r="P11" s="310">
        <f>O11-N11</f>
        <v>0</v>
      </c>
    </row>
    <row r="12" spans="1:17" ht="26.25" customHeight="1">
      <c r="A12" s="13">
        <v>4</v>
      </c>
      <c r="B12" s="15">
        <v>203</v>
      </c>
      <c r="C12" s="349" t="s">
        <v>131</v>
      </c>
      <c r="D12" s="242">
        <v>2104527594</v>
      </c>
      <c r="E12" s="243">
        <v>204787333</v>
      </c>
      <c r="F12" s="243"/>
      <c r="G12" s="243"/>
      <c r="H12" s="243"/>
      <c r="I12" s="241">
        <f>SUM(E12:H12)</f>
        <v>204787333</v>
      </c>
      <c r="J12" s="243"/>
      <c r="K12" s="243"/>
      <c r="L12" s="243"/>
      <c r="M12" s="242">
        <f>SUM(J11:L12)</f>
        <v>0</v>
      </c>
      <c r="N12" s="317">
        <f>D12+I12-M12</f>
        <v>2309314927</v>
      </c>
      <c r="O12" s="267">
        <v>2309314927</v>
      </c>
      <c r="P12" s="310">
        <f>O12-N12</f>
        <v>0</v>
      </c>
      <c r="Q12" s="314">
        <v>2309314927.2</v>
      </c>
    </row>
    <row r="13" spans="1:17" ht="18" customHeight="1">
      <c r="A13" s="13">
        <v>5</v>
      </c>
      <c r="B13" s="225" t="s">
        <v>723</v>
      </c>
      <c r="C13" s="23" t="s">
        <v>480</v>
      </c>
      <c r="D13" s="241">
        <v>2329530011</v>
      </c>
      <c r="E13" s="241">
        <f aca="true" t="shared" si="1" ref="E13:N13">SUM(E14:E23)</f>
        <v>734217138</v>
      </c>
      <c r="F13" s="241">
        <f t="shared" si="1"/>
        <v>0</v>
      </c>
      <c r="G13" s="241">
        <f t="shared" si="1"/>
        <v>0</v>
      </c>
      <c r="H13" s="241">
        <f t="shared" si="1"/>
        <v>0</v>
      </c>
      <c r="I13" s="241">
        <f t="shared" si="1"/>
        <v>734217138</v>
      </c>
      <c r="J13" s="241">
        <f t="shared" si="1"/>
        <v>0</v>
      </c>
      <c r="K13" s="241">
        <f t="shared" si="1"/>
        <v>0</v>
      </c>
      <c r="L13" s="241">
        <f t="shared" si="1"/>
        <v>0</v>
      </c>
      <c r="M13" s="241">
        <f t="shared" si="1"/>
        <v>0</v>
      </c>
      <c r="N13" s="262">
        <f t="shared" si="1"/>
        <v>4134707436</v>
      </c>
      <c r="P13" s="310">
        <f aca="true" t="shared" si="2" ref="P13:P22">O13-N13</f>
        <v>-4134707436</v>
      </c>
      <c r="Q13" s="314">
        <v>188961096</v>
      </c>
    </row>
    <row r="14" spans="1:17" ht="13.5" customHeight="1">
      <c r="A14" s="13">
        <v>6</v>
      </c>
      <c r="B14" s="22">
        <v>210</v>
      </c>
      <c r="C14" s="305" t="s">
        <v>143</v>
      </c>
      <c r="D14" s="242">
        <v>3335945</v>
      </c>
      <c r="E14" s="243"/>
      <c r="F14" s="243"/>
      <c r="G14" s="243"/>
      <c r="H14" s="243"/>
      <c r="I14" s="241">
        <f aca="true" t="shared" si="3" ref="I14:I24">SUM(E14:H14)</f>
        <v>0</v>
      </c>
      <c r="J14" s="243"/>
      <c r="K14" s="243"/>
      <c r="L14" s="243"/>
      <c r="M14" s="242">
        <v>0</v>
      </c>
      <c r="N14" s="263">
        <f aca="true" t="shared" si="4" ref="N14:N24">D14+I14-M14</f>
        <v>3335945</v>
      </c>
      <c r="O14" s="267">
        <v>3335945</v>
      </c>
      <c r="P14" s="310">
        <f t="shared" si="2"/>
        <v>0</v>
      </c>
      <c r="Q14" s="315">
        <v>3176608882.89</v>
      </c>
    </row>
    <row r="15" spans="1:17" ht="13.5" customHeight="1">
      <c r="A15" s="13">
        <v>7</v>
      </c>
      <c r="B15" s="22">
        <v>211</v>
      </c>
      <c r="C15" s="305" t="s">
        <v>144</v>
      </c>
      <c r="D15" s="242">
        <v>0</v>
      </c>
      <c r="E15" s="243"/>
      <c r="F15" s="243"/>
      <c r="G15" s="243"/>
      <c r="H15" s="243"/>
      <c r="I15" s="241">
        <f t="shared" si="3"/>
        <v>0</v>
      </c>
      <c r="J15" s="243"/>
      <c r="K15" s="243"/>
      <c r="L15" s="243"/>
      <c r="M15" s="242">
        <f aca="true" t="shared" si="5" ref="M15:M24">SUM(J14:L15)</f>
        <v>0</v>
      </c>
      <c r="N15" s="263">
        <f t="shared" si="4"/>
        <v>0</v>
      </c>
      <c r="P15" s="310">
        <f t="shared" si="2"/>
        <v>0</v>
      </c>
      <c r="Q15" s="319">
        <v>380912150</v>
      </c>
    </row>
    <row r="16" spans="1:17" ht="13.5" customHeight="1">
      <c r="A16" s="13">
        <v>8</v>
      </c>
      <c r="B16" s="22">
        <v>212</v>
      </c>
      <c r="C16" s="305" t="s">
        <v>145</v>
      </c>
      <c r="D16" s="242">
        <v>289697122</v>
      </c>
      <c r="E16" s="243">
        <v>91215028</v>
      </c>
      <c r="F16" s="243"/>
      <c r="G16" s="243"/>
      <c r="H16" s="243"/>
      <c r="I16" s="241">
        <f t="shared" si="3"/>
        <v>91215028</v>
      </c>
      <c r="J16" s="243"/>
      <c r="K16" s="243"/>
      <c r="L16" s="243"/>
      <c r="M16" s="242">
        <f t="shared" si="5"/>
        <v>0</v>
      </c>
      <c r="N16" s="320">
        <f t="shared" si="4"/>
        <v>380912150</v>
      </c>
      <c r="O16" s="267">
        <v>380912150</v>
      </c>
      <c r="P16" s="310">
        <f t="shared" si="2"/>
        <v>0</v>
      </c>
      <c r="Q16" s="321">
        <v>6143500</v>
      </c>
    </row>
    <row r="17" spans="1:17" ht="13.5" customHeight="1">
      <c r="A17" s="13">
        <v>9</v>
      </c>
      <c r="B17" s="22">
        <v>213</v>
      </c>
      <c r="C17" s="305" t="s">
        <v>55</v>
      </c>
      <c r="D17" s="242">
        <v>275202150</v>
      </c>
      <c r="E17" s="243"/>
      <c r="F17" s="243"/>
      <c r="G17" s="243"/>
      <c r="H17" s="243"/>
      <c r="I17" s="241">
        <f t="shared" si="3"/>
        <v>0</v>
      </c>
      <c r="J17" s="243"/>
      <c r="K17" s="243"/>
      <c r="L17" s="243"/>
      <c r="M17" s="242">
        <f t="shared" si="5"/>
        <v>0</v>
      </c>
      <c r="N17" s="325">
        <f t="shared" si="4"/>
        <v>275202150</v>
      </c>
      <c r="P17" s="310">
        <f t="shared" si="2"/>
        <v>-275202150</v>
      </c>
      <c r="Q17" s="318">
        <v>178535164.8</v>
      </c>
    </row>
    <row r="18" spans="1:17" ht="25.5" customHeight="1">
      <c r="A18" s="13">
        <v>10</v>
      </c>
      <c r="B18" s="22">
        <v>214</v>
      </c>
      <c r="C18" s="350" t="s">
        <v>132</v>
      </c>
      <c r="D18" s="242">
        <v>2722109445</v>
      </c>
      <c r="E18" s="243">
        <f>454499438+76904687+692986</f>
        <v>532097111</v>
      </c>
      <c r="F18" s="243"/>
      <c r="G18" s="243"/>
      <c r="H18" s="243"/>
      <c r="I18" s="241">
        <f t="shared" si="3"/>
        <v>532097111</v>
      </c>
      <c r="J18" s="243"/>
      <c r="K18" s="243"/>
      <c r="L18" s="243"/>
      <c r="M18" s="242">
        <f t="shared" si="5"/>
        <v>0</v>
      </c>
      <c r="N18" s="316">
        <f t="shared" si="4"/>
        <v>3254206556</v>
      </c>
      <c r="O18" s="267">
        <v>3176608883</v>
      </c>
      <c r="P18" s="310">
        <f t="shared" si="2"/>
        <v>-77597673</v>
      </c>
      <c r="Q18" s="324">
        <v>275202149.89</v>
      </c>
    </row>
    <row r="19" spans="1:17" ht="13.5" customHeight="1">
      <c r="A19" s="13">
        <v>11</v>
      </c>
      <c r="B19" s="22">
        <v>215</v>
      </c>
      <c r="C19" s="305" t="s">
        <v>56</v>
      </c>
      <c r="D19" s="242">
        <v>6143500</v>
      </c>
      <c r="E19" s="243"/>
      <c r="F19" s="243"/>
      <c r="G19" s="243"/>
      <c r="H19" s="243"/>
      <c r="I19" s="241">
        <f t="shared" si="3"/>
        <v>0</v>
      </c>
      <c r="J19" s="243"/>
      <c r="K19" s="243"/>
      <c r="L19" s="243"/>
      <c r="M19" s="242">
        <v>0</v>
      </c>
      <c r="N19" s="322">
        <f t="shared" si="4"/>
        <v>6143500</v>
      </c>
      <c r="O19" s="267">
        <v>6143500</v>
      </c>
      <c r="P19" s="310">
        <f t="shared" si="2"/>
        <v>0</v>
      </c>
      <c r="Q19" s="313">
        <v>30695701.2</v>
      </c>
    </row>
    <row r="20" spans="1:17" ht="13.5" customHeight="1">
      <c r="A20" s="13">
        <v>12</v>
      </c>
      <c r="B20" s="22">
        <v>216</v>
      </c>
      <c r="C20" s="305" t="s">
        <v>109</v>
      </c>
      <c r="D20" s="242">
        <v>0</v>
      </c>
      <c r="E20" s="243"/>
      <c r="F20" s="243"/>
      <c r="G20" s="243"/>
      <c r="H20" s="243"/>
      <c r="I20" s="241">
        <f t="shared" si="3"/>
        <v>0</v>
      </c>
      <c r="J20" s="243"/>
      <c r="K20" s="243"/>
      <c r="L20" s="243"/>
      <c r="M20" s="242">
        <f t="shared" si="5"/>
        <v>0</v>
      </c>
      <c r="N20" s="263">
        <f t="shared" si="4"/>
        <v>0</v>
      </c>
      <c r="P20" s="310">
        <f t="shared" si="2"/>
        <v>0</v>
      </c>
      <c r="Q20" s="313">
        <v>5676269</v>
      </c>
    </row>
    <row r="21" spans="1:16" ht="13.5" customHeight="1">
      <c r="A21" s="13">
        <v>13</v>
      </c>
      <c r="B21" s="22">
        <v>217</v>
      </c>
      <c r="C21" s="305" t="s">
        <v>57</v>
      </c>
      <c r="D21" s="242">
        <v>0</v>
      </c>
      <c r="E21" s="243"/>
      <c r="F21" s="243"/>
      <c r="G21" s="243"/>
      <c r="H21" s="243"/>
      <c r="I21" s="241">
        <f t="shared" si="3"/>
        <v>0</v>
      </c>
      <c r="J21" s="243"/>
      <c r="K21" s="243"/>
      <c r="L21" s="243"/>
      <c r="M21" s="242">
        <f t="shared" si="5"/>
        <v>0</v>
      </c>
      <c r="N21" s="263">
        <f t="shared" si="4"/>
        <v>0</v>
      </c>
      <c r="P21" s="310">
        <f t="shared" si="2"/>
        <v>0</v>
      </c>
    </row>
    <row r="22" spans="1:16" ht="13.5" customHeight="1">
      <c r="A22" s="13">
        <v>14</v>
      </c>
      <c r="B22" s="22">
        <v>218</v>
      </c>
      <c r="C22" s="305" t="s">
        <v>82</v>
      </c>
      <c r="D22" s="242">
        <v>104002136</v>
      </c>
      <c r="E22" s="243">
        <v>74533029</v>
      </c>
      <c r="F22" s="243"/>
      <c r="G22" s="243"/>
      <c r="H22" s="243"/>
      <c r="I22" s="241">
        <f t="shared" si="3"/>
        <v>74533029</v>
      </c>
      <c r="J22" s="243"/>
      <c r="K22" s="243"/>
      <c r="L22" s="243"/>
      <c r="M22" s="242">
        <f t="shared" si="5"/>
        <v>0</v>
      </c>
      <c r="N22" s="323">
        <f t="shared" si="4"/>
        <v>178535165</v>
      </c>
      <c r="O22" s="267">
        <v>178535165</v>
      </c>
      <c r="P22" s="310">
        <f t="shared" si="2"/>
        <v>0</v>
      </c>
    </row>
    <row r="23" spans="1:14" ht="25.5" customHeight="1">
      <c r="A23" s="13">
        <v>15</v>
      </c>
      <c r="B23" s="22">
        <v>24</v>
      </c>
      <c r="C23" s="351" t="s">
        <v>734</v>
      </c>
      <c r="D23" s="242"/>
      <c r="E23" s="243">
        <f>30695701+5676269</f>
        <v>36371970</v>
      </c>
      <c r="F23" s="243"/>
      <c r="G23" s="243"/>
      <c r="H23" s="243"/>
      <c r="I23" s="241">
        <f t="shared" si="3"/>
        <v>36371970</v>
      </c>
      <c r="J23" s="243"/>
      <c r="K23" s="243"/>
      <c r="L23" s="243"/>
      <c r="M23" s="242">
        <f t="shared" si="5"/>
        <v>0</v>
      </c>
      <c r="N23" s="263">
        <f t="shared" si="4"/>
        <v>36371970</v>
      </c>
    </row>
    <row r="24" spans="1:14" ht="13.5" customHeight="1">
      <c r="A24" s="13">
        <v>16</v>
      </c>
      <c r="B24" s="22">
        <v>28</v>
      </c>
      <c r="C24" s="305" t="s">
        <v>71</v>
      </c>
      <c r="D24" s="242"/>
      <c r="E24" s="243"/>
      <c r="F24" s="243"/>
      <c r="G24" s="243"/>
      <c r="H24" s="243"/>
      <c r="I24" s="241">
        <f t="shared" si="3"/>
        <v>0</v>
      </c>
      <c r="J24" s="243"/>
      <c r="K24" s="243"/>
      <c r="L24" s="243"/>
      <c r="M24" s="242">
        <f t="shared" si="5"/>
        <v>0</v>
      </c>
      <c r="N24" s="263">
        <f t="shared" si="4"/>
        <v>0</v>
      </c>
    </row>
    <row r="25" spans="1:16" ht="18" customHeight="1">
      <c r="A25" s="13"/>
      <c r="B25" s="13"/>
      <c r="C25" s="23" t="s">
        <v>83</v>
      </c>
      <c r="D25" s="241">
        <f>D9+D13</f>
        <v>4482116674</v>
      </c>
      <c r="E25" s="241">
        <f aca="true" t="shared" si="6" ref="E25:M25">E9+E13</f>
        <v>1079906498</v>
      </c>
      <c r="F25" s="241">
        <f t="shared" si="6"/>
        <v>0</v>
      </c>
      <c r="G25" s="241">
        <f t="shared" si="6"/>
        <v>0</v>
      </c>
      <c r="H25" s="241">
        <f t="shared" si="6"/>
        <v>0</v>
      </c>
      <c r="I25" s="241">
        <f t="shared" si="6"/>
        <v>1079906498</v>
      </c>
      <c r="J25" s="241">
        <f t="shared" si="6"/>
        <v>0</v>
      </c>
      <c r="K25" s="241">
        <f t="shared" si="6"/>
        <v>0</v>
      </c>
      <c r="L25" s="241">
        <f t="shared" si="6"/>
        <v>0</v>
      </c>
      <c r="M25" s="241">
        <f t="shared" si="6"/>
        <v>0</v>
      </c>
      <c r="N25" s="262">
        <f>N13+N9</f>
        <v>6632983459</v>
      </c>
      <c r="P25" s="115">
        <v>4316157</v>
      </c>
    </row>
    <row r="26" spans="4:16" ht="15" customHeight="1"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64"/>
      <c r="O26" s="267">
        <v>6556365998.240001</v>
      </c>
      <c r="P26" s="115">
        <f>P25-3335945</f>
        <v>980212</v>
      </c>
    </row>
    <row r="27" spans="5:15" ht="12.75">
      <c r="E27" s="4"/>
      <c r="O27" s="267">
        <f>N25-O26</f>
        <v>76617460.75999928</v>
      </c>
    </row>
    <row r="29" spans="1:17" s="88" customFormat="1" ht="12.75">
      <c r="A29" s="291" t="s">
        <v>184</v>
      </c>
      <c r="B29" s="293"/>
      <c r="C29" s="293"/>
      <c r="D29" s="293"/>
      <c r="E29" s="326"/>
      <c r="F29" s="296"/>
      <c r="G29" s="296"/>
      <c r="H29" s="296"/>
      <c r="I29" s="297"/>
      <c r="J29" s="295"/>
      <c r="K29" s="294" t="s">
        <v>462</v>
      </c>
      <c r="L29" s="295"/>
      <c r="N29" s="270"/>
      <c r="O29" s="311"/>
      <c r="Q29" s="312"/>
    </row>
    <row r="30" spans="1:15" ht="12.75">
      <c r="A30" s="298"/>
      <c r="B30" s="293"/>
      <c r="C30" s="421" t="s">
        <v>486</v>
      </c>
      <c r="D30" s="421"/>
      <c r="E30" s="421"/>
      <c r="F30" s="421"/>
      <c r="G30" s="421"/>
      <c r="H30" s="421"/>
      <c r="I30" s="421"/>
      <c r="J30" s="293"/>
      <c r="K30" s="293"/>
      <c r="L30" s="299" t="s">
        <v>647</v>
      </c>
      <c r="N30" s="259"/>
      <c r="O30" s="311"/>
    </row>
    <row r="31" spans="1:15" ht="13.5" customHeight="1">
      <c r="A31" s="298"/>
      <c r="B31" s="298"/>
      <c r="C31" s="298"/>
      <c r="D31" s="298"/>
      <c r="E31" s="298"/>
      <c r="F31" s="298"/>
      <c r="G31" s="298"/>
      <c r="H31" s="298"/>
      <c r="I31" s="293" t="str">
        <f>J2</f>
        <v>VITI</v>
      </c>
      <c r="J31" s="293">
        <f>K2</f>
        <v>2019</v>
      </c>
      <c r="K31" s="298"/>
      <c r="L31" s="298" t="str">
        <f>M3</f>
        <v>NE / LEKE</v>
      </c>
      <c r="N31" s="259"/>
      <c r="O31" s="311"/>
    </row>
    <row r="32" spans="1:13" ht="14.25" customHeight="1">
      <c r="A32" s="31"/>
      <c r="B32" s="306"/>
      <c r="C32" s="245"/>
      <c r="D32" s="422" t="s">
        <v>487</v>
      </c>
      <c r="E32" s="422"/>
      <c r="F32" s="422"/>
      <c r="G32" s="422" t="s">
        <v>492</v>
      </c>
      <c r="H32" s="422"/>
      <c r="I32" s="423" t="s">
        <v>494</v>
      </c>
      <c r="J32" s="424"/>
      <c r="K32" s="422" t="s">
        <v>496</v>
      </c>
      <c r="L32" s="422"/>
      <c r="M32" s="422"/>
    </row>
    <row r="33" spans="1:22" ht="12.75">
      <c r="A33" s="32" t="s">
        <v>69</v>
      </c>
      <c r="B33" s="307" t="s">
        <v>69</v>
      </c>
      <c r="C33" s="247" t="s">
        <v>5</v>
      </c>
      <c r="D33" s="248" t="s">
        <v>488</v>
      </c>
      <c r="E33" s="248" t="s">
        <v>497</v>
      </c>
      <c r="F33" s="248" t="s">
        <v>170</v>
      </c>
      <c r="G33" s="248" t="s">
        <v>488</v>
      </c>
      <c r="H33" s="248" t="s">
        <v>493</v>
      </c>
      <c r="I33" s="248" t="s">
        <v>488</v>
      </c>
      <c r="J33" s="248" t="s">
        <v>493</v>
      </c>
      <c r="K33" s="248" t="s">
        <v>488</v>
      </c>
      <c r="L33" s="248" t="s">
        <v>497</v>
      </c>
      <c r="M33" s="248" t="s">
        <v>170</v>
      </c>
      <c r="V33" s="260"/>
    </row>
    <row r="34" spans="1:22" ht="22.5">
      <c r="A34" s="32"/>
      <c r="B34" s="308" t="s">
        <v>340</v>
      </c>
      <c r="C34" s="247"/>
      <c r="D34" s="247" t="s">
        <v>489</v>
      </c>
      <c r="E34" s="247" t="s">
        <v>490</v>
      </c>
      <c r="F34" s="247" t="s">
        <v>491</v>
      </c>
      <c r="G34" s="247" t="s">
        <v>489</v>
      </c>
      <c r="H34" s="247"/>
      <c r="I34" s="247" t="s">
        <v>489</v>
      </c>
      <c r="J34" s="247"/>
      <c r="K34" s="247" t="s">
        <v>489</v>
      </c>
      <c r="L34" s="247" t="s">
        <v>490</v>
      </c>
      <c r="M34" s="247" t="s">
        <v>491</v>
      </c>
      <c r="V34" s="260"/>
    </row>
    <row r="35" spans="1:22" ht="22.5">
      <c r="A35" s="33"/>
      <c r="B35" s="309" t="s">
        <v>479</v>
      </c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V35" s="260"/>
    </row>
    <row r="36" spans="1:22" ht="12.75">
      <c r="A36" s="13" t="s">
        <v>39</v>
      </c>
      <c r="B36" s="13" t="s">
        <v>40</v>
      </c>
      <c r="C36" s="246" t="s">
        <v>41</v>
      </c>
      <c r="D36" s="249">
        <v>1</v>
      </c>
      <c r="E36" s="249">
        <v>2</v>
      </c>
      <c r="F36" s="249">
        <v>3</v>
      </c>
      <c r="G36" s="249">
        <v>4</v>
      </c>
      <c r="H36" s="249">
        <v>5</v>
      </c>
      <c r="I36" s="249">
        <v>6</v>
      </c>
      <c r="J36" s="249">
        <v>7</v>
      </c>
      <c r="K36" s="249">
        <v>8</v>
      </c>
      <c r="L36" s="249">
        <v>9</v>
      </c>
      <c r="M36" s="249">
        <v>10</v>
      </c>
      <c r="V36" s="260"/>
    </row>
    <row r="37" spans="1:22" ht="18" customHeight="1">
      <c r="A37" s="13">
        <v>1</v>
      </c>
      <c r="B37" s="13">
        <v>20</v>
      </c>
      <c r="C37" s="250" t="s">
        <v>478</v>
      </c>
      <c r="D37" s="241">
        <f>SUM(D38:D40)</f>
        <v>2152586663</v>
      </c>
      <c r="E37" s="241">
        <f>SUM(E38:E40)</f>
        <v>610361597.7</v>
      </c>
      <c r="F37" s="241">
        <f>SUM(F38:F40)</f>
        <v>1542225065.3</v>
      </c>
      <c r="G37" s="241">
        <f aca="true" t="shared" si="7" ref="G37:L37">SUM(G38:G40)</f>
        <v>345689360</v>
      </c>
      <c r="H37" s="241">
        <f t="shared" si="7"/>
        <v>227082134</v>
      </c>
      <c r="I37" s="241">
        <f t="shared" si="7"/>
        <v>0</v>
      </c>
      <c r="J37" s="241">
        <f t="shared" si="7"/>
        <v>0</v>
      </c>
      <c r="K37" s="241">
        <f t="shared" si="7"/>
        <v>2498276023</v>
      </c>
      <c r="L37" s="241">
        <f t="shared" si="7"/>
        <v>837443731.7</v>
      </c>
      <c r="M37" s="241">
        <f>SUM(M38:M40)</f>
        <v>1660832291.3</v>
      </c>
      <c r="V37" s="265"/>
    </row>
    <row r="38" spans="1:22" ht="13.5" customHeight="1">
      <c r="A38" s="13">
        <v>2</v>
      </c>
      <c r="B38" s="15">
        <v>201</v>
      </c>
      <c r="C38" s="251" t="s">
        <v>130</v>
      </c>
      <c r="D38" s="252"/>
      <c r="E38" s="243"/>
      <c r="F38" s="242">
        <f>D38-E38</f>
        <v>0</v>
      </c>
      <c r="G38" s="243"/>
      <c r="H38" s="243"/>
      <c r="I38" s="252"/>
      <c r="J38" s="243"/>
      <c r="K38" s="243">
        <f aca="true" t="shared" si="8" ref="K38:L40">D38+G38-I38</f>
        <v>0</v>
      </c>
      <c r="L38" s="243">
        <f t="shared" si="8"/>
        <v>0</v>
      </c>
      <c r="M38" s="242">
        <f>K38-L38</f>
        <v>0</v>
      </c>
      <c r="V38" s="260"/>
    </row>
    <row r="39" spans="1:22" ht="13.5" customHeight="1">
      <c r="A39" s="13">
        <v>3</v>
      </c>
      <c r="B39" s="15">
        <v>202</v>
      </c>
      <c r="C39" s="251" t="s">
        <v>142</v>
      </c>
      <c r="D39" s="252">
        <v>48059069</v>
      </c>
      <c r="E39" s="243">
        <v>0</v>
      </c>
      <c r="F39" s="242">
        <v>48059069</v>
      </c>
      <c r="G39" s="243">
        <v>140902027</v>
      </c>
      <c r="H39" s="243">
        <v>7208860</v>
      </c>
      <c r="I39" s="252"/>
      <c r="J39" s="243"/>
      <c r="K39" s="243">
        <f t="shared" si="8"/>
        <v>188961096</v>
      </c>
      <c r="L39" s="243">
        <f t="shared" si="8"/>
        <v>7208860</v>
      </c>
      <c r="M39" s="242">
        <f>K39-L39</f>
        <v>181752236</v>
      </c>
      <c r="O39" s="267">
        <f aca="true" t="shared" si="9" ref="O39:O51">F39*V39</f>
        <v>7208860.35</v>
      </c>
      <c r="V39" s="260">
        <f>15/100</f>
        <v>0.15</v>
      </c>
    </row>
    <row r="40" spans="1:22" ht="13.5" customHeight="1">
      <c r="A40" s="13">
        <v>4</v>
      </c>
      <c r="B40" s="15">
        <v>203</v>
      </c>
      <c r="C40" s="251" t="s">
        <v>131</v>
      </c>
      <c r="D40" s="252">
        <v>2104527594</v>
      </c>
      <c r="E40" s="243">
        <v>610361597.7</v>
      </c>
      <c r="F40" s="242">
        <v>1494165996.3</v>
      </c>
      <c r="G40" s="243">
        <v>204787333</v>
      </c>
      <c r="H40" s="243">
        <v>219873274</v>
      </c>
      <c r="I40" s="252"/>
      <c r="J40" s="243"/>
      <c r="K40" s="243">
        <f t="shared" si="8"/>
        <v>2309314927</v>
      </c>
      <c r="L40" s="243">
        <f t="shared" si="8"/>
        <v>830234871.7</v>
      </c>
      <c r="M40" s="242">
        <f>K40-L40</f>
        <v>1479080055.3</v>
      </c>
      <c r="O40" s="267">
        <f t="shared" si="9"/>
        <v>224124899.445</v>
      </c>
      <c r="V40" s="260">
        <f>15/100</f>
        <v>0.15</v>
      </c>
    </row>
    <row r="41" spans="1:22" ht="18" customHeight="1">
      <c r="A41" s="13">
        <v>5</v>
      </c>
      <c r="B41" s="225" t="s">
        <v>723</v>
      </c>
      <c r="C41" s="253" t="s">
        <v>495</v>
      </c>
      <c r="D41" s="241">
        <f>SUM(D42:D52)</f>
        <v>3400490298</v>
      </c>
      <c r="E41" s="241">
        <f aca="true" t="shared" si="10" ref="E41:M41">SUM(E42:E52)</f>
        <v>1004613394.0810344</v>
      </c>
      <c r="F41" s="241">
        <f t="shared" si="10"/>
        <v>2395876903.9189653</v>
      </c>
      <c r="G41" s="241">
        <f>SUM(G42:G51)</f>
        <v>734217138</v>
      </c>
      <c r="H41" s="241">
        <f t="shared" si="10"/>
        <v>442519546</v>
      </c>
      <c r="I41" s="241">
        <f t="shared" si="10"/>
        <v>0</v>
      </c>
      <c r="J41" s="241">
        <f t="shared" si="10"/>
        <v>0</v>
      </c>
      <c r="K41" s="241">
        <f t="shared" si="10"/>
        <v>4134707436</v>
      </c>
      <c r="L41" s="241">
        <f t="shared" si="10"/>
        <v>1447132940.0810344</v>
      </c>
      <c r="M41" s="241">
        <f t="shared" si="10"/>
        <v>2687574495.9189653</v>
      </c>
      <c r="O41" s="267">
        <f t="shared" si="9"/>
        <v>0</v>
      </c>
      <c r="V41" s="260"/>
    </row>
    <row r="42" spans="1:22" ht="13.5" customHeight="1">
      <c r="A42" s="13">
        <v>6</v>
      </c>
      <c r="B42" s="22">
        <v>210</v>
      </c>
      <c r="C42" s="254" t="s">
        <v>143</v>
      </c>
      <c r="D42" s="252">
        <v>3335945</v>
      </c>
      <c r="E42" s="243">
        <v>0</v>
      </c>
      <c r="F42" s="242">
        <v>3335945</v>
      </c>
      <c r="G42" s="243"/>
      <c r="H42" s="243"/>
      <c r="I42" s="252"/>
      <c r="J42" s="243"/>
      <c r="K42" s="243">
        <f>D42+G42-I42</f>
        <v>3335945</v>
      </c>
      <c r="L42" s="243">
        <f aca="true" t="shared" si="11" ref="L42:L52">E42+H42-J42</f>
        <v>0</v>
      </c>
      <c r="M42" s="242">
        <f aca="true" t="shared" si="12" ref="M42:M52">K42-L42</f>
        <v>3335945</v>
      </c>
      <c r="O42" s="267">
        <f t="shared" si="9"/>
        <v>0</v>
      </c>
      <c r="V42" s="260">
        <f>0/100</f>
        <v>0</v>
      </c>
    </row>
    <row r="43" spans="1:22" ht="13.5" customHeight="1">
      <c r="A43" s="13">
        <v>7</v>
      </c>
      <c r="B43" s="22">
        <v>211</v>
      </c>
      <c r="C43" s="254" t="s">
        <v>144</v>
      </c>
      <c r="D43" s="252">
        <v>0</v>
      </c>
      <c r="E43" s="243">
        <v>0</v>
      </c>
      <c r="F43" s="242">
        <v>0</v>
      </c>
      <c r="G43" s="243"/>
      <c r="H43" s="243"/>
      <c r="I43" s="252"/>
      <c r="J43" s="243"/>
      <c r="K43" s="243">
        <f aca="true" t="shared" si="13" ref="K43:K50">D43+G43-I43</f>
        <v>0</v>
      </c>
      <c r="L43" s="243">
        <f t="shared" si="11"/>
        <v>0</v>
      </c>
      <c r="M43" s="242">
        <f t="shared" si="12"/>
        <v>0</v>
      </c>
      <c r="O43" s="267">
        <f t="shared" si="9"/>
        <v>0</v>
      </c>
      <c r="V43" s="260"/>
    </row>
    <row r="44" spans="1:22" ht="13.5" customHeight="1">
      <c r="A44" s="13">
        <v>8</v>
      </c>
      <c r="B44" s="22">
        <v>212</v>
      </c>
      <c r="C44" s="254" t="s">
        <v>145</v>
      </c>
      <c r="D44" s="252">
        <v>289697122</v>
      </c>
      <c r="E44" s="243">
        <v>38898985.28</v>
      </c>
      <c r="F44" s="242">
        <v>250798136.72</v>
      </c>
      <c r="G44" s="243">
        <v>91215028</v>
      </c>
      <c r="H44" s="243">
        <v>12539907</v>
      </c>
      <c r="I44" s="252"/>
      <c r="J44" s="243"/>
      <c r="K44" s="243">
        <f t="shared" si="13"/>
        <v>380912150</v>
      </c>
      <c r="L44" s="243">
        <f t="shared" si="11"/>
        <v>51438892.28</v>
      </c>
      <c r="M44" s="242">
        <f t="shared" si="12"/>
        <v>329473257.72</v>
      </c>
      <c r="O44" s="267">
        <f t="shared" si="9"/>
        <v>12539906.836000001</v>
      </c>
      <c r="V44" s="260">
        <f>5/100</f>
        <v>0.05</v>
      </c>
    </row>
    <row r="45" spans="1:22" ht="13.5" customHeight="1">
      <c r="A45" s="13">
        <v>9</v>
      </c>
      <c r="B45" s="22">
        <v>213</v>
      </c>
      <c r="C45" s="254" t="s">
        <v>55</v>
      </c>
      <c r="D45" s="252">
        <v>275202150</v>
      </c>
      <c r="E45" s="243">
        <v>2682688.64</v>
      </c>
      <c r="F45" s="242">
        <v>272519461.36</v>
      </c>
      <c r="G45" s="243"/>
      <c r="H45" s="243">
        <v>54503892</v>
      </c>
      <c r="I45" s="252"/>
      <c r="J45" s="243"/>
      <c r="K45" s="243">
        <f t="shared" si="13"/>
        <v>275202150</v>
      </c>
      <c r="L45" s="243">
        <f t="shared" si="11"/>
        <v>57186580.64</v>
      </c>
      <c r="M45" s="242">
        <f t="shared" si="12"/>
        <v>218015569.36</v>
      </c>
      <c r="O45" s="267">
        <f t="shared" si="9"/>
        <v>54503892.27200001</v>
      </c>
      <c r="V45" s="260">
        <f>20/100</f>
        <v>0.2</v>
      </c>
    </row>
    <row r="46" spans="1:22" ht="13.5" customHeight="1">
      <c r="A46" s="13">
        <v>10</v>
      </c>
      <c r="B46" s="22">
        <v>214</v>
      </c>
      <c r="C46" s="254" t="s">
        <v>132</v>
      </c>
      <c r="D46" s="252">
        <v>2722109445</v>
      </c>
      <c r="E46" s="243">
        <v>921549197.6110345</v>
      </c>
      <c r="F46" s="242">
        <v>1800560247.3889656</v>
      </c>
      <c r="G46" s="243">
        <f>454499438+76904687+692986</f>
        <v>532097111</v>
      </c>
      <c r="H46" s="243">
        <f>360112049</f>
        <v>360112049</v>
      </c>
      <c r="I46" s="252"/>
      <c r="J46" s="243"/>
      <c r="K46" s="243">
        <f t="shared" si="13"/>
        <v>3254206556</v>
      </c>
      <c r="L46" s="243">
        <f t="shared" si="11"/>
        <v>1281661246.6110344</v>
      </c>
      <c r="M46" s="242">
        <f t="shared" si="12"/>
        <v>1972545309.3889656</v>
      </c>
      <c r="O46" s="267">
        <f t="shared" si="9"/>
        <v>360112049.47779316</v>
      </c>
      <c r="V46" s="260">
        <f>20/100</f>
        <v>0.2</v>
      </c>
    </row>
    <row r="47" spans="1:22" ht="13.5" customHeight="1">
      <c r="A47" s="13">
        <v>11</v>
      </c>
      <c r="B47" s="22">
        <v>215</v>
      </c>
      <c r="C47" s="254" t="s">
        <v>56</v>
      </c>
      <c r="D47" s="252">
        <v>6143500</v>
      </c>
      <c r="E47" s="243">
        <v>2723413.55</v>
      </c>
      <c r="F47" s="242">
        <v>3420086.45</v>
      </c>
      <c r="G47" s="243"/>
      <c r="H47" s="243">
        <v>684017</v>
      </c>
      <c r="I47" s="252"/>
      <c r="J47" s="243"/>
      <c r="K47" s="243">
        <f t="shared" si="13"/>
        <v>6143500</v>
      </c>
      <c r="L47" s="243">
        <f t="shared" si="11"/>
        <v>3407430.55</v>
      </c>
      <c r="M47" s="242">
        <f t="shared" si="12"/>
        <v>2736069.45</v>
      </c>
      <c r="O47" s="267">
        <f t="shared" si="9"/>
        <v>684017.29</v>
      </c>
      <c r="V47" s="260">
        <f>20/100</f>
        <v>0.2</v>
      </c>
    </row>
    <row r="48" spans="1:22" ht="13.5" customHeight="1">
      <c r="A48" s="13">
        <v>12</v>
      </c>
      <c r="B48" s="22">
        <v>216</v>
      </c>
      <c r="C48" s="254" t="s">
        <v>109</v>
      </c>
      <c r="D48" s="252">
        <v>0</v>
      </c>
      <c r="E48" s="243">
        <v>0</v>
      </c>
      <c r="F48" s="242">
        <v>0</v>
      </c>
      <c r="G48" s="243"/>
      <c r="H48" s="243"/>
      <c r="I48" s="252"/>
      <c r="J48" s="243"/>
      <c r="K48" s="243">
        <f t="shared" si="13"/>
        <v>0</v>
      </c>
      <c r="L48" s="243">
        <f t="shared" si="11"/>
        <v>0</v>
      </c>
      <c r="M48" s="242">
        <f t="shared" si="12"/>
        <v>0</v>
      </c>
      <c r="O48" s="267">
        <f t="shared" si="9"/>
        <v>0</v>
      </c>
      <c r="V48" s="260">
        <f>20/100</f>
        <v>0.2</v>
      </c>
    </row>
    <row r="49" spans="1:22" ht="13.5" customHeight="1">
      <c r="A49" s="13">
        <v>13</v>
      </c>
      <c r="B49" s="22">
        <v>217</v>
      </c>
      <c r="C49" s="254" t="s">
        <v>57</v>
      </c>
      <c r="D49" s="252">
        <v>0</v>
      </c>
      <c r="E49" s="243">
        <v>0</v>
      </c>
      <c r="F49" s="242">
        <v>0</v>
      </c>
      <c r="G49" s="243"/>
      <c r="H49" s="243"/>
      <c r="I49" s="252"/>
      <c r="J49" s="243"/>
      <c r="K49" s="243">
        <f t="shared" si="13"/>
        <v>0</v>
      </c>
      <c r="L49" s="243">
        <f t="shared" si="11"/>
        <v>0</v>
      </c>
      <c r="M49" s="242">
        <f t="shared" si="12"/>
        <v>0</v>
      </c>
      <c r="O49" s="267">
        <f t="shared" si="9"/>
        <v>0</v>
      </c>
      <c r="V49" s="260">
        <f>20/100</f>
        <v>0.2</v>
      </c>
    </row>
    <row r="50" spans="1:22" ht="13.5" customHeight="1">
      <c r="A50" s="13">
        <v>14</v>
      </c>
      <c r="B50" s="22">
        <v>218</v>
      </c>
      <c r="C50" s="254" t="s">
        <v>82</v>
      </c>
      <c r="D50" s="252">
        <v>104002136</v>
      </c>
      <c r="E50" s="243">
        <v>38759109</v>
      </c>
      <c r="F50" s="242">
        <v>65243027</v>
      </c>
      <c r="G50" s="243">
        <v>74533029</v>
      </c>
      <c r="H50" s="243">
        <v>14679681</v>
      </c>
      <c r="I50" s="252"/>
      <c r="J50" s="243"/>
      <c r="K50" s="243">
        <f t="shared" si="13"/>
        <v>178535165</v>
      </c>
      <c r="L50" s="243">
        <f t="shared" si="11"/>
        <v>53438790</v>
      </c>
      <c r="M50" s="242">
        <f t="shared" si="12"/>
        <v>125096375</v>
      </c>
      <c r="O50" s="267">
        <f t="shared" si="9"/>
        <v>14679681.075000001</v>
      </c>
      <c r="V50" s="260">
        <f>22.5/100</f>
        <v>0.225</v>
      </c>
    </row>
    <row r="51" spans="1:22" ht="23.25" customHeight="1">
      <c r="A51" s="13">
        <v>15</v>
      </c>
      <c r="B51" s="22">
        <v>24</v>
      </c>
      <c r="C51" s="353" t="s">
        <v>735</v>
      </c>
      <c r="D51" s="252">
        <v>0</v>
      </c>
      <c r="E51" s="243">
        <v>0</v>
      </c>
      <c r="F51" s="242">
        <v>0</v>
      </c>
      <c r="G51" s="243">
        <v>36371970</v>
      </c>
      <c r="H51" s="243"/>
      <c r="I51" s="252"/>
      <c r="J51" s="243"/>
      <c r="K51" s="243">
        <f>D51+G51-I51</f>
        <v>36371970</v>
      </c>
      <c r="L51" s="243">
        <f t="shared" si="11"/>
        <v>0</v>
      </c>
      <c r="M51" s="242">
        <f t="shared" si="12"/>
        <v>36371970</v>
      </c>
      <c r="O51" s="267">
        <f t="shared" si="9"/>
        <v>0</v>
      </c>
      <c r="V51" s="260">
        <f>20/100</f>
        <v>0.2</v>
      </c>
    </row>
    <row r="52" spans="1:22" ht="13.5" customHeight="1">
      <c r="A52" s="13">
        <v>16</v>
      </c>
      <c r="B52" s="22">
        <v>28</v>
      </c>
      <c r="C52" s="254" t="s">
        <v>71</v>
      </c>
      <c r="D52" s="252">
        <v>0</v>
      </c>
      <c r="E52" s="243">
        <v>0</v>
      </c>
      <c r="F52" s="242">
        <v>0</v>
      </c>
      <c r="G52" s="243"/>
      <c r="H52" s="243"/>
      <c r="I52" s="252"/>
      <c r="J52" s="243"/>
      <c r="K52" s="243">
        <f>D52+G52-I52</f>
        <v>0</v>
      </c>
      <c r="L52" s="243">
        <f t="shared" si="11"/>
        <v>0</v>
      </c>
      <c r="M52" s="242">
        <f t="shared" si="12"/>
        <v>0</v>
      </c>
      <c r="V52" s="260"/>
    </row>
    <row r="53" spans="1:22" ht="18" customHeight="1">
      <c r="A53" s="13"/>
      <c r="B53" s="13"/>
      <c r="C53" s="253" t="s">
        <v>83</v>
      </c>
      <c r="D53" s="241">
        <f aca="true" t="shared" si="14" ref="D53:M53">D37+D41</f>
        <v>5553076961</v>
      </c>
      <c r="E53" s="241">
        <f t="shared" si="14"/>
        <v>1614974991.7810345</v>
      </c>
      <c r="F53" s="241">
        <f t="shared" si="14"/>
        <v>3938101969.2189655</v>
      </c>
      <c r="G53" s="241">
        <f t="shared" si="14"/>
        <v>1079906498</v>
      </c>
      <c r="H53" s="241">
        <f t="shared" si="14"/>
        <v>669601680</v>
      </c>
      <c r="I53" s="241">
        <f t="shared" si="14"/>
        <v>0</v>
      </c>
      <c r="J53" s="241">
        <f t="shared" si="14"/>
        <v>0</v>
      </c>
      <c r="K53" s="241">
        <f t="shared" si="14"/>
        <v>6632983459</v>
      </c>
      <c r="L53" s="241">
        <f t="shared" si="14"/>
        <v>2284576671.7810345</v>
      </c>
      <c r="M53" s="241">
        <f t="shared" si="14"/>
        <v>4348406787.218966</v>
      </c>
      <c r="V53" s="260"/>
    </row>
    <row r="54" spans="3:22" ht="12.75"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V54" s="260"/>
    </row>
    <row r="55" spans="1:22" ht="15.75" customHeight="1">
      <c r="A55" s="437" t="s">
        <v>708</v>
      </c>
      <c r="B55" s="438"/>
      <c r="C55" s="256" t="s">
        <v>669</v>
      </c>
      <c r="D55" s="425" t="s">
        <v>710</v>
      </c>
      <c r="E55" s="426"/>
      <c r="F55" s="427"/>
      <c r="G55" s="257"/>
      <c r="H55" s="257"/>
      <c r="I55" s="257"/>
      <c r="J55" s="425" t="s">
        <v>711</v>
      </c>
      <c r="K55" s="426"/>
      <c r="L55" s="426"/>
      <c r="M55" s="427"/>
      <c r="V55" s="260"/>
    </row>
    <row r="56" spans="1:22" ht="12.75">
      <c r="A56" s="368" t="s">
        <v>665</v>
      </c>
      <c r="B56" s="369"/>
      <c r="C56" s="258" t="s">
        <v>707</v>
      </c>
      <c r="D56" s="257">
        <f>D9-D37</f>
        <v>0</v>
      </c>
      <c r="E56" s="257"/>
      <c r="F56" s="257"/>
      <c r="G56" s="257"/>
      <c r="H56" s="257"/>
      <c r="I56" s="257"/>
      <c r="J56" s="257"/>
      <c r="K56" s="257">
        <f>N9-K37</f>
        <v>0</v>
      </c>
      <c r="L56" s="257"/>
      <c r="M56" s="257"/>
      <c r="V56" s="260"/>
    </row>
    <row r="57" spans="1:22" ht="12.75">
      <c r="A57" s="368" t="s">
        <v>672</v>
      </c>
      <c r="B57" s="369"/>
      <c r="C57" s="258" t="s">
        <v>724</v>
      </c>
      <c r="D57" s="257">
        <f>D13-D41</f>
        <v>-1070960287</v>
      </c>
      <c r="E57" s="257"/>
      <c r="F57" s="257"/>
      <c r="G57" s="257"/>
      <c r="H57" s="257"/>
      <c r="I57" s="257"/>
      <c r="J57" s="257"/>
      <c r="K57" s="257">
        <f>N13-K41</f>
        <v>0</v>
      </c>
      <c r="L57" s="257"/>
      <c r="M57" s="257"/>
      <c r="V57" s="260"/>
    </row>
    <row r="58" spans="1:22" ht="12.75">
      <c r="A58" s="368" t="s">
        <v>673</v>
      </c>
      <c r="B58" s="369"/>
      <c r="C58" s="434" t="s">
        <v>709</v>
      </c>
      <c r="D58" s="435"/>
      <c r="E58" s="436"/>
      <c r="F58" s="257">
        <f>F37-'F1''Pozicioni Financiar'!E50</f>
        <v>0</v>
      </c>
      <c r="G58" s="257"/>
      <c r="H58" s="257"/>
      <c r="I58" s="257"/>
      <c r="J58" s="257"/>
      <c r="K58" s="257"/>
      <c r="L58" s="257"/>
      <c r="M58" s="257">
        <f>M37-'F1''Pozicioni Financiar'!D50</f>
        <v>0</v>
      </c>
      <c r="V58" s="260"/>
    </row>
    <row r="59" spans="1:22" ht="24.75" customHeight="1">
      <c r="A59" s="368" t="s">
        <v>687</v>
      </c>
      <c r="B59" s="369"/>
      <c r="C59" s="431" t="s">
        <v>712</v>
      </c>
      <c r="D59" s="432"/>
      <c r="E59" s="433"/>
      <c r="F59" s="257">
        <f>F41-'F1''Pozicioni Financiar'!E55</f>
        <v>0</v>
      </c>
      <c r="G59" s="257"/>
      <c r="H59" s="257"/>
      <c r="I59" s="257"/>
      <c r="J59" s="257"/>
      <c r="K59" s="257"/>
      <c r="L59" s="257"/>
      <c r="M59" s="257">
        <f>M41-'F1''Pozicioni Financiar'!D55</f>
        <v>0</v>
      </c>
      <c r="V59" s="260"/>
    </row>
    <row r="60" ht="12.75">
      <c r="V60" s="260"/>
    </row>
    <row r="61" ht="12.75">
      <c r="V61" s="260"/>
    </row>
    <row r="62" ht="12.75">
      <c r="V62" s="260"/>
    </row>
    <row r="63" ht="12.75">
      <c r="V63" s="260"/>
    </row>
    <row r="64" ht="12.75">
      <c r="V64" s="260"/>
    </row>
  </sheetData>
  <sheetProtection/>
  <mergeCells count="20">
    <mergeCell ref="D55:F55"/>
    <mergeCell ref="J55:M55"/>
    <mergeCell ref="D1:E1"/>
    <mergeCell ref="F1:J1"/>
    <mergeCell ref="A58:B58"/>
    <mergeCell ref="A59:B59"/>
    <mergeCell ref="C59:E59"/>
    <mergeCell ref="C58:E58"/>
    <mergeCell ref="A55:B55"/>
    <mergeCell ref="A56:B56"/>
    <mergeCell ref="A57:B57"/>
    <mergeCell ref="C2:I2"/>
    <mergeCell ref="E4:I4"/>
    <mergeCell ref="J4:M4"/>
    <mergeCell ref="F5:G5"/>
    <mergeCell ref="C30:I30"/>
    <mergeCell ref="D32:F32"/>
    <mergeCell ref="G32:H32"/>
    <mergeCell ref="I32:J32"/>
    <mergeCell ref="K32:M32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6">
      <selection activeCell="J22" sqref="J22"/>
    </sheetView>
  </sheetViews>
  <sheetFormatPr defaultColWidth="9.140625" defaultRowHeight="12.75"/>
  <cols>
    <col min="1" max="1" width="6.28125" style="2" customWidth="1"/>
    <col min="2" max="2" width="24.00390625" style="2" customWidth="1"/>
    <col min="3" max="3" width="12.7109375" style="2" customWidth="1"/>
    <col min="4" max="4" width="9.57421875" style="2" customWidth="1"/>
    <col min="5" max="5" width="9.140625" style="2" customWidth="1"/>
    <col min="6" max="6" width="13.00390625" style="2" customWidth="1"/>
    <col min="7" max="7" width="13.7109375" style="2" customWidth="1"/>
    <col min="8" max="8" width="12.28125" style="2" customWidth="1"/>
    <col min="9" max="9" width="13.57421875" style="2" customWidth="1"/>
    <col min="10" max="10" width="11.57421875" style="2" customWidth="1"/>
    <col min="11" max="11" width="10.00390625" style="2" customWidth="1"/>
    <col min="12" max="12" width="9.140625" style="2" customWidth="1"/>
    <col min="13" max="16384" width="9.140625" style="2" customWidth="1"/>
  </cols>
  <sheetData>
    <row r="1" spans="1:9" s="88" customFormat="1" ht="15.75">
      <c r="A1" s="443" t="s">
        <v>713</v>
      </c>
      <c r="B1" s="443"/>
      <c r="C1" s="444" t="s">
        <v>761</v>
      </c>
      <c r="D1" s="445"/>
      <c r="E1" s="445"/>
      <c r="F1" s="445"/>
      <c r="G1" s="446"/>
      <c r="H1" s="103"/>
      <c r="I1" s="152" t="s">
        <v>462</v>
      </c>
    </row>
    <row r="2" spans="1:12" ht="15">
      <c r="A2" s="7"/>
      <c r="B2" s="440" t="s">
        <v>498</v>
      </c>
      <c r="C2" s="440"/>
      <c r="D2" s="440"/>
      <c r="E2" s="440"/>
      <c r="F2" s="440"/>
      <c r="G2" s="440"/>
      <c r="H2" s="440"/>
      <c r="I2" s="440"/>
      <c r="J2" s="7"/>
      <c r="K2" s="83" t="s">
        <v>646</v>
      </c>
      <c r="L2" s="8"/>
    </row>
    <row r="3" spans="1:12" ht="15">
      <c r="A3" s="7"/>
      <c r="B3" s="7"/>
      <c r="C3" s="7"/>
      <c r="D3" s="7"/>
      <c r="E3" s="7"/>
      <c r="F3" s="7"/>
      <c r="G3" s="7"/>
      <c r="H3" s="7"/>
      <c r="I3" s="7"/>
      <c r="J3" s="7" t="s">
        <v>117</v>
      </c>
      <c r="K3" s="7"/>
      <c r="L3" s="8"/>
    </row>
    <row r="4" spans="1:12" ht="16.5" customHeight="1">
      <c r="A4" s="38"/>
      <c r="B4" s="38"/>
      <c r="C4" s="39" t="s">
        <v>29</v>
      </c>
      <c r="D4" s="441" t="s">
        <v>88</v>
      </c>
      <c r="E4" s="441"/>
      <c r="F4" s="441"/>
      <c r="G4" s="442" t="s">
        <v>26</v>
      </c>
      <c r="H4" s="442"/>
      <c r="I4" s="442"/>
      <c r="J4" s="442"/>
      <c r="K4" s="442"/>
      <c r="L4" s="442"/>
    </row>
    <row r="5" spans="1:12" ht="15">
      <c r="A5" s="40"/>
      <c r="B5" s="40"/>
      <c r="C5" s="41" t="s">
        <v>85</v>
      </c>
      <c r="D5" s="439" t="s">
        <v>89</v>
      </c>
      <c r="E5" s="439"/>
      <c r="F5" s="439"/>
      <c r="G5" s="41" t="s">
        <v>28</v>
      </c>
      <c r="H5" s="41" t="s">
        <v>31</v>
      </c>
      <c r="I5" s="41" t="s">
        <v>19</v>
      </c>
      <c r="J5" s="41" t="s">
        <v>23</v>
      </c>
      <c r="K5" s="41" t="s">
        <v>31</v>
      </c>
      <c r="L5" s="41" t="s">
        <v>101</v>
      </c>
    </row>
    <row r="6" spans="1:12" ht="15">
      <c r="A6" s="42" t="s">
        <v>69</v>
      </c>
      <c r="B6" s="42" t="s">
        <v>30</v>
      </c>
      <c r="C6" s="41" t="s">
        <v>27</v>
      </c>
      <c r="D6" s="41" t="s">
        <v>90</v>
      </c>
      <c r="E6" s="41"/>
      <c r="F6" s="41" t="s">
        <v>93</v>
      </c>
      <c r="G6" s="41" t="s">
        <v>96</v>
      </c>
      <c r="H6" s="41" t="s">
        <v>32</v>
      </c>
      <c r="I6" s="41" t="s">
        <v>20</v>
      </c>
      <c r="J6" s="41" t="s">
        <v>24</v>
      </c>
      <c r="K6" s="41" t="s">
        <v>91</v>
      </c>
      <c r="L6" s="41" t="s">
        <v>102</v>
      </c>
    </row>
    <row r="7" spans="1:12" ht="15">
      <c r="A7" s="40"/>
      <c r="B7" s="40"/>
      <c r="C7" s="41" t="s">
        <v>86</v>
      </c>
      <c r="D7" s="41" t="s">
        <v>91</v>
      </c>
      <c r="E7" s="41" t="s">
        <v>10</v>
      </c>
      <c r="F7" s="41" t="s">
        <v>94</v>
      </c>
      <c r="G7" s="41" t="s">
        <v>17</v>
      </c>
      <c r="H7" s="41" t="s">
        <v>18</v>
      </c>
      <c r="I7" s="41" t="s">
        <v>21</v>
      </c>
      <c r="J7" s="41" t="s">
        <v>25</v>
      </c>
      <c r="K7" s="41" t="s">
        <v>8</v>
      </c>
      <c r="L7" s="41" t="s">
        <v>91</v>
      </c>
    </row>
    <row r="8" spans="1:12" ht="15">
      <c r="A8" s="40"/>
      <c r="B8" s="40"/>
      <c r="C8" s="41" t="s">
        <v>87</v>
      </c>
      <c r="D8" s="41" t="s">
        <v>92</v>
      </c>
      <c r="E8" s="41"/>
      <c r="F8" s="41" t="s">
        <v>95</v>
      </c>
      <c r="G8" s="41"/>
      <c r="H8" s="41"/>
      <c r="I8" s="41" t="s">
        <v>22</v>
      </c>
      <c r="J8" s="41" t="s">
        <v>105</v>
      </c>
      <c r="K8" s="41"/>
      <c r="L8" s="41" t="s">
        <v>103</v>
      </c>
    </row>
    <row r="9" spans="1:12" ht="15">
      <c r="A9" s="43"/>
      <c r="B9" s="43"/>
      <c r="C9" s="44"/>
      <c r="D9" s="44"/>
      <c r="E9" s="44"/>
      <c r="F9" s="44" t="s">
        <v>84</v>
      </c>
      <c r="G9" s="44"/>
      <c r="H9" s="44"/>
      <c r="I9" s="44"/>
      <c r="J9" s="44" t="s">
        <v>106</v>
      </c>
      <c r="K9" s="44"/>
      <c r="L9" s="44"/>
    </row>
    <row r="10" spans="1:12" ht="15">
      <c r="A10" s="37" t="s">
        <v>39</v>
      </c>
      <c r="B10" s="37" t="s">
        <v>40</v>
      </c>
      <c r="C10" s="37">
        <v>1</v>
      </c>
      <c r="D10" s="37">
        <v>2</v>
      </c>
      <c r="E10" s="37">
        <v>3</v>
      </c>
      <c r="F10" s="37">
        <v>4</v>
      </c>
      <c r="G10" s="37">
        <v>5</v>
      </c>
      <c r="H10" s="37">
        <v>6</v>
      </c>
      <c r="I10" s="37">
        <v>7</v>
      </c>
      <c r="J10" s="37">
        <v>8</v>
      </c>
      <c r="K10" s="37">
        <v>9</v>
      </c>
      <c r="L10" s="37">
        <v>10</v>
      </c>
    </row>
    <row r="11" spans="1:12" ht="15">
      <c r="A11" s="17"/>
      <c r="B11" s="35" t="s">
        <v>33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</row>
    <row r="12" spans="1:12" ht="15">
      <c r="A12" s="17"/>
      <c r="B12" s="35" t="s">
        <v>11</v>
      </c>
      <c r="C12" s="100">
        <v>225</v>
      </c>
      <c r="D12" s="100"/>
      <c r="E12" s="100"/>
      <c r="F12" s="100"/>
      <c r="G12" s="100"/>
      <c r="H12" s="100"/>
      <c r="I12" s="100"/>
      <c r="J12" s="100"/>
      <c r="K12" s="100"/>
      <c r="L12" s="100"/>
    </row>
    <row r="13" spans="1:12" ht="15.75" customHeight="1">
      <c r="A13" s="35">
        <v>1</v>
      </c>
      <c r="B13" s="14" t="s">
        <v>34</v>
      </c>
      <c r="C13" s="20">
        <v>56</v>
      </c>
      <c r="D13" s="20"/>
      <c r="E13" s="20">
        <v>19</v>
      </c>
      <c r="F13" s="20">
        <v>55</v>
      </c>
      <c r="G13" s="20">
        <v>72093343</v>
      </c>
      <c r="H13" s="20">
        <v>2882101</v>
      </c>
      <c r="I13" s="20"/>
      <c r="J13" s="20">
        <v>7719573</v>
      </c>
      <c r="K13" s="20"/>
      <c r="L13" s="20">
        <v>6885945</v>
      </c>
    </row>
    <row r="14" spans="1:12" ht="16.5" customHeight="1">
      <c r="A14" s="35">
        <v>2</v>
      </c>
      <c r="B14" s="14" t="s">
        <v>2</v>
      </c>
      <c r="C14" s="20">
        <v>167</v>
      </c>
      <c r="D14" s="20">
        <v>132</v>
      </c>
      <c r="E14" s="20">
        <v>51</v>
      </c>
      <c r="F14" s="20">
        <v>169</v>
      </c>
      <c r="G14" s="20">
        <v>168639046</v>
      </c>
      <c r="H14" s="20">
        <v>5034409</v>
      </c>
      <c r="I14" s="20">
        <v>30000</v>
      </c>
      <c r="J14" s="20">
        <v>18914553</v>
      </c>
      <c r="K14" s="20"/>
      <c r="L14" s="20">
        <v>14850650</v>
      </c>
    </row>
    <row r="15" spans="1:12" ht="15.75" customHeight="1">
      <c r="A15" s="35">
        <v>3</v>
      </c>
      <c r="B15" s="14" t="s">
        <v>35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16.5" customHeight="1">
      <c r="A16" s="35">
        <v>4</v>
      </c>
      <c r="B16" s="14" t="s">
        <v>36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6.5" customHeight="1">
      <c r="A17" s="35">
        <v>5</v>
      </c>
      <c r="B17" s="14" t="s">
        <v>12</v>
      </c>
      <c r="C17" s="20">
        <v>1</v>
      </c>
      <c r="D17" s="20"/>
      <c r="E17" s="20"/>
      <c r="F17" s="20">
        <v>1</v>
      </c>
      <c r="G17" s="20">
        <v>399600</v>
      </c>
      <c r="H17" s="20"/>
      <c r="I17" s="20"/>
      <c r="J17" s="20"/>
      <c r="K17" s="20"/>
      <c r="L17" s="20">
        <v>5148</v>
      </c>
    </row>
    <row r="18" spans="1:12" ht="16.5" customHeight="1">
      <c r="A18" s="35">
        <v>6</v>
      </c>
      <c r="B18" s="14" t="s">
        <v>171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2.75">
      <c r="A19" s="6"/>
      <c r="B19" s="9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1:12" ht="12.75">
      <c r="A20" s="6"/>
      <c r="B20" s="9" t="s">
        <v>37</v>
      </c>
      <c r="C20" s="6"/>
      <c r="D20" s="6"/>
      <c r="E20" s="6"/>
      <c r="F20" s="6"/>
      <c r="G20" s="101"/>
      <c r="H20" s="101"/>
      <c r="I20" s="6"/>
      <c r="J20" s="6"/>
      <c r="K20" s="6"/>
      <c r="L20" s="6"/>
    </row>
    <row r="21" spans="1:12" ht="12.75">
      <c r="A21" s="6"/>
      <c r="B21" s="6" t="s">
        <v>108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2.75">
      <c r="A22" s="6"/>
      <c r="B22" s="6" t="s">
        <v>38</v>
      </c>
      <c r="C22" s="6"/>
      <c r="D22" s="6"/>
      <c r="E22" s="6"/>
      <c r="F22" s="6"/>
      <c r="G22" s="6"/>
      <c r="H22" s="6"/>
      <c r="I22" s="6"/>
      <c r="J22" s="6"/>
      <c r="K22" s="101"/>
      <c r="L22" s="6"/>
    </row>
    <row r="23" spans="1:12" ht="12.75">
      <c r="A23" s="6"/>
      <c r="B23" s="6" t="s">
        <v>13</v>
      </c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12.75">
      <c r="A24" s="6"/>
      <c r="B24" s="6" t="s">
        <v>14</v>
      </c>
      <c r="C24" s="6"/>
      <c r="D24" s="6"/>
      <c r="E24" s="6"/>
      <c r="F24" s="6"/>
      <c r="G24" s="6"/>
      <c r="H24" s="6"/>
      <c r="I24" s="6"/>
      <c r="J24" s="6"/>
      <c r="K24" s="101"/>
      <c r="L24" s="6"/>
    </row>
    <row r="25" spans="1:12" ht="12.75">
      <c r="A25" s="6"/>
      <c r="B25" s="6" t="s">
        <v>15</v>
      </c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12.75">
      <c r="A26" s="6"/>
      <c r="B26" s="6" t="s">
        <v>104</v>
      </c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12.75">
      <c r="A27" s="6"/>
      <c r="B27" s="6" t="s">
        <v>107</v>
      </c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2.75">
      <c r="A28" s="6"/>
      <c r="B28" s="6" t="s">
        <v>172</v>
      </c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</sheetData>
  <sheetProtection/>
  <mergeCells count="6">
    <mergeCell ref="D5:F5"/>
    <mergeCell ref="B2:I2"/>
    <mergeCell ref="D4:F4"/>
    <mergeCell ref="G4:L4"/>
    <mergeCell ref="A1:B1"/>
    <mergeCell ref="C1:G1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Ministria e Financave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ENVER  KALEMI</dc:creator>
  <cp:keywords/>
  <dc:description/>
  <cp:lastModifiedBy>Rudina Fejzulla</cp:lastModifiedBy>
  <cp:lastPrinted>2020-04-30T09:02:52Z</cp:lastPrinted>
  <dcterms:created xsi:type="dcterms:W3CDTF">1998-11-09T09:53:50Z</dcterms:created>
  <dcterms:modified xsi:type="dcterms:W3CDTF">2021-03-23T08:09:52Z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8747bb46-c4f5-4e72-b513-749ceddf9639</vt:lpwstr>
  </property>
  <property fmtid="{D5CDD505-2E9C-101B-9397-08002B2CF9AE}" pid="3" name="Author">
    <vt:lpwstr>alkida.zela</vt:lpwstr>
  </property>
  <property fmtid="{D5CDD505-2E9C-101B-9397-08002B2CF9AE}" pid="4" name="Klasifikimi">
    <vt:lpwstr>Zy-85090eda</vt:lpwstr>
  </property>
</Properties>
</file>